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19"/>
  <workbookPr/>
  <mc:AlternateContent xmlns:mc="http://schemas.openxmlformats.org/markup-compatibility/2006">
    <mc:Choice Requires="x15">
      <x15ac:absPath xmlns:x15ac="http://schemas.microsoft.com/office/spreadsheetml/2010/11/ac" url="C:\Users\jgruenm\Desktop\ReID\5.7\"/>
    </mc:Choice>
  </mc:AlternateContent>
  <xr:revisionPtr revIDLastSave="0" documentId="8_{E4D98964-284D-4CC8-80DF-4DB3CD69B2C6}" xr6:coauthVersionLast="47" xr6:coauthVersionMax="47" xr10:uidLastSave="{00000000-0000-0000-0000-000000000000}"/>
  <workbookProtection workbookAlgorithmName="SHA-512" workbookHashValue="bB2T0soJVY2nVxxk61m0GWkoQL3t9uaJde3FZjlDrc+sbJCL18ot8/Syk5R0lx+7C33Wjv6A9pzs251IKj4nmQ==" workbookSaltValue="jRq7kFvYejBqo4gCUJPxww==" workbookSpinCount="100000" lockStructure="1"/>
  <bookViews>
    <workbookView xWindow="0" yWindow="0" windowWidth="17895" windowHeight="8145" xr2:uid="{00000000-000D-0000-FFFF-FFFF00000000}"/>
  </bookViews>
  <sheets>
    <sheet name="Resource Estimator" sheetId="1" r:id="rId1"/>
    <sheet name="What's New" sheetId="6" r:id="rId2"/>
    <sheet name="ListVals" sheetId="5" state="hidden" r:id="rId3"/>
    <sheet name="UnitCosts" sheetId="3" state="hidden" r:id="rId4"/>
    <sheet name="ResCosts" sheetId="4" state="hidden" r:id="rId5"/>
  </sheets>
  <definedNames>
    <definedName name="archive_ratio">ListVals!$B$2:$B$11</definedName>
    <definedName name="motion_res">'Resource Estimator'!#REF!</definedName>
    <definedName name="vi_range">'Resource Estimator'!#REF!</definedName>
    <definedName name="Yes">ListVals!$A$2:$A$3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3" l="1"/>
  <c r="M12" i="1" l="1"/>
  <c r="E4" i="3" l="1"/>
  <c r="M15" i="1" l="1"/>
  <c r="M10" i="1"/>
  <c r="M16" i="1"/>
  <c r="M17" i="1" l="1"/>
  <c r="E3" i="3"/>
  <c r="E2" i="3"/>
  <c r="M11" i="1"/>
  <c r="M18" i="1"/>
  <c r="F3" i="3" l="1"/>
  <c r="D3" i="3"/>
  <c r="C3" i="3"/>
  <c r="B3" i="3"/>
  <c r="M2" i="3"/>
  <c r="L2" i="3"/>
  <c r="K2" i="3"/>
  <c r="F2" i="3"/>
  <c r="D2" i="3"/>
  <c r="C2" i="3"/>
  <c r="B2" i="3"/>
  <c r="O12" i="1" l="1"/>
  <c r="N12" i="1" s="1"/>
  <c r="O15" i="1"/>
  <c r="N15" i="1" s="1"/>
  <c r="O16" i="1"/>
  <c r="O10" i="1"/>
  <c r="N10" i="1" s="1"/>
  <c r="O11" i="1"/>
  <c r="O18" i="1"/>
  <c r="N18" i="1" s="1"/>
  <c r="O17" i="1"/>
  <c r="N17" i="1" l="1"/>
  <c r="N11" i="1"/>
  <c r="M14" i="1"/>
  <c r="O14" i="1" s="1"/>
  <c r="N14" i="1" s="1"/>
  <c r="N16" i="1" l="1"/>
  <c r="M13" i="1"/>
  <c r="M9" i="1"/>
  <c r="O9" i="1" s="1"/>
  <c r="N9" i="1" s="1"/>
  <c r="M8" i="1"/>
  <c r="O8" i="1" l="1"/>
  <c r="N8" i="1" s="1"/>
  <c r="O13" i="1"/>
  <c r="N13" i="1" s="1"/>
</calcChain>
</file>

<file path=xl/sharedStrings.xml><?xml version="1.0" encoding="utf-8"?>
<sst xmlns="http://schemas.openxmlformats.org/spreadsheetml/2006/main" count="191" uniqueCount="119">
  <si>
    <t>// Tyco | American Dynamics Resources Estimator 5.7.0</t>
  </si>
  <si>
    <t>Enter the number of analytics cameras you would like to use (and processing resolution) and whether you want to archive streams (and archive quality), run the Local Client or support remote transcoding (orange cells).  The calculator will tell you whether the configuration is acceptable, and also how many additional record-only cameras you can add to the configuration.</t>
  </si>
  <si>
    <t>If resolution is set to an "Appliance Only" resolution when estimating a non Analytic Appliance System, the resolution will be calculated as 1280x720 for Video Intelligence, and 1920x1080 for Face Recognition/LPR</t>
  </si>
  <si>
    <t>Running at a higher resolution increases the effective range of video analytics.  Smaller objects or objects further from the camera can be detected, tracked or recognized.  However it takes more resources to process and so less cameras can be supported.</t>
  </si>
  <si>
    <t>Enter Values in these Columns</t>
  </si>
  <si>
    <t>The type of system to model.</t>
  </si>
  <si>
    <t>The maximum number of cameras.  (CONSTANT)</t>
  </si>
  <si>
    <t>The number of cameras with Motion Detection enabled.  (ENTERED)</t>
  </si>
  <si>
    <t>The number of cameras with Video Intelligence enabled.  (ENTERED)</t>
  </si>
  <si>
    <t>The number of cameras with Face Recognition or Verification.  (ENTERED)</t>
  </si>
  <si>
    <t>The number of cameras with License Plate Recognition.  (ENTERED)</t>
  </si>
  <si>
    <t>The number of cameras with Intelligent Search enabled.  (ENTERED)</t>
  </si>
  <si>
    <t>Do you want to archive recorded video? (ENTERED)</t>
  </si>
  <si>
    <t>Do you have a Software RAID? (available only on 1U POE NVR)  (ENTERED)</t>
  </si>
  <si>
    <t>Do you want to run VideoEdge Local Client? (ENTERED)</t>
  </si>
  <si>
    <t>Do you want to use stream transcoding for clients?  (ENTERED)</t>
  </si>
  <si>
    <t>The number of cameras with no analytics.  (ENTERED)</t>
  </si>
  <si>
    <t>The total number of cameras on the system.  (COMPUTED)</t>
  </si>
  <si>
    <t>Whether the system configuration is acceptable.  (COMPUTED)</t>
  </si>
  <si>
    <t>Resource utilization of the system. (COMPUTED)</t>
  </si>
  <si>
    <t>System</t>
  </si>
  <si>
    <t>Max Cameras</t>
  </si>
  <si>
    <t>Motion Detection</t>
  </si>
  <si>
    <t>Video Intelligence</t>
  </si>
  <si>
    <t>Face Recognition</t>
  </si>
  <si>
    <t>LPR</t>
  </si>
  <si>
    <t>Intelligent Search</t>
  </si>
  <si>
    <t>Archiving</t>
  </si>
  <si>
    <t>Software RAID</t>
  </si>
  <si>
    <t>Local Client</t>
  </si>
  <si>
    <t>Transcoding</t>
  </si>
  <si>
    <t>Record Only</t>
  </si>
  <si>
    <t>Total Cameras</t>
  </si>
  <si>
    <t>Acceptable?</t>
  </si>
  <si>
    <t>Utilization</t>
  </si>
  <si>
    <t>Budget</t>
  </si>
  <si>
    <t>@480x240</t>
  </si>
  <si>
    <t>@640x360</t>
  </si>
  <si>
    <t>@800x450</t>
  </si>
  <si>
    <t>@100%</t>
  </si>
  <si>
    <t>1U PoE NVR</t>
  </si>
  <si>
    <t>N/A</t>
  </si>
  <si>
    <t>No</t>
  </si>
  <si>
    <t>Yes</t>
  </si>
  <si>
    <t>Desktop NVR</t>
  </si>
  <si>
    <t>2U NVR (Product code ends in A or B)</t>
  </si>
  <si>
    <t>2U NVR (Product code ends in G or D)</t>
  </si>
  <si>
    <t>2U HC NVR</t>
  </si>
  <si>
    <t>2U Hybrid NVR</t>
  </si>
  <si>
    <t>3U Hybrid NVR (Product code ends in A or B)</t>
  </si>
  <si>
    <t>3U Hybrid NVR (Product code ends in G or D)</t>
  </si>
  <si>
    <t>Rack Mount NVR (R730XD)</t>
  </si>
  <si>
    <t>Rack Mount NVR (R740XD)</t>
  </si>
  <si>
    <t>Tyco Analytics Appliance</t>
  </si>
  <si>
    <t>If your exact resolution setting is not listed then multiply width X height and find the one in the list that is closest.  If your total is higher then round down the number of channels at that resolution.</t>
  </si>
  <si>
    <t>Category</t>
  </si>
  <si>
    <t>Summary</t>
  </si>
  <si>
    <t>Notes</t>
  </si>
  <si>
    <t>Version</t>
  </si>
  <si>
    <t>5.6.0 → 5.7.0</t>
  </si>
  <si>
    <t>Analytics Modes</t>
  </si>
  <si>
    <r>
      <t xml:space="preserve">Updated </t>
    </r>
    <r>
      <rPr>
        <i/>
        <sz val="11"/>
        <color theme="1"/>
        <rFont val="Calibri"/>
        <family val="2"/>
        <scheme val="minor"/>
      </rPr>
      <t>Intelligent Search</t>
    </r>
    <r>
      <rPr>
        <sz val="11"/>
        <color theme="1"/>
        <rFont val="Calibri"/>
        <family val="2"/>
        <scheme val="minor"/>
      </rPr>
      <t xml:space="preserve"> costs</t>
    </r>
  </si>
  <si>
    <r>
      <t xml:space="preserve">In release 5.7.0, </t>
    </r>
    <r>
      <rPr>
        <i/>
        <sz val="11"/>
        <color theme="1"/>
        <rFont val="Calibri"/>
        <family val="2"/>
        <scheme val="minor"/>
      </rPr>
      <t>Intelligent Search</t>
    </r>
    <r>
      <rPr>
        <sz val="11"/>
        <color theme="1"/>
        <rFont val="Calibri"/>
        <family val="2"/>
        <scheme val="minor"/>
      </rPr>
      <t xml:space="preserve"> uses an updated analytics engine which has different costs.</t>
    </r>
  </si>
  <si>
    <t>Maintenance</t>
  </si>
  <si>
    <t>no changes</t>
  </si>
  <si>
    <t>System list</t>
  </si>
  <si>
    <t>Added 2U HC NVR</t>
  </si>
  <si>
    <t>Fixes</t>
  </si>
  <si>
    <r>
      <rPr>
        <i/>
        <sz val="11"/>
        <color theme="1"/>
        <rFont val="Calibri"/>
        <family val="2"/>
        <scheme val="minor"/>
      </rPr>
      <t>Intelligent Search</t>
    </r>
    <r>
      <rPr>
        <sz val="11"/>
        <color theme="1"/>
        <rFont val="Calibri"/>
        <family val="2"/>
        <scheme val="minor"/>
      </rPr>
      <t xml:space="preserve"> on 3U Hybrid D/G</t>
    </r>
  </si>
  <si>
    <r>
      <t xml:space="preserve">Previously, the cost of </t>
    </r>
    <r>
      <rPr>
        <i/>
        <sz val="11"/>
        <color theme="1"/>
        <rFont val="Calibri"/>
        <family val="2"/>
        <scheme val="minor"/>
      </rPr>
      <t>Intelligent Search</t>
    </r>
    <r>
      <rPr>
        <sz val="11"/>
        <color theme="1"/>
        <rFont val="Calibri"/>
        <family val="2"/>
        <scheme val="minor"/>
      </rPr>
      <t xml:space="preserve"> wasn't accounted for, on this platform.</t>
    </r>
  </si>
  <si>
    <t>Boolean</t>
  </si>
  <si>
    <t>Percentage</t>
  </si>
  <si>
    <t>Camera Count</t>
  </si>
  <si>
    <t>@90%</t>
  </si>
  <si>
    <t>@80%</t>
  </si>
  <si>
    <t>@70%</t>
  </si>
  <si>
    <t>@60%</t>
  </si>
  <si>
    <t>@50%</t>
  </si>
  <si>
    <t>@40%</t>
  </si>
  <si>
    <t>@30%</t>
  </si>
  <si>
    <t>@20%</t>
  </si>
  <si>
    <t>@10%</t>
  </si>
  <si>
    <t>Motion</t>
  </si>
  <si>
    <t>VI</t>
  </si>
  <si>
    <t>FR</t>
  </si>
  <si>
    <t>ReID</t>
  </si>
  <si>
    <t>Archive</t>
  </si>
  <si>
    <t>Local</t>
  </si>
  <si>
    <t>Transcode</t>
  </si>
  <si>
    <t>Record</t>
  </si>
  <si>
    <t>TAA VI</t>
  </si>
  <si>
    <t>TAA FR</t>
  </si>
  <si>
    <t>TAA LPR</t>
  </si>
  <si>
    <t>SW RAID</t>
  </si>
  <si>
    <t>Unit Costs (iCore)</t>
  </si>
  <si>
    <t>Unit Costs (Xeon)</t>
  </si>
  <si>
    <t>Unit Costs R730 ReID</t>
  </si>
  <si>
    <t>Unit Costs HC ReID</t>
  </si>
  <si>
    <t>iCore Motion</t>
  </si>
  <si>
    <t>TAA iCore VI</t>
  </si>
  <si>
    <t>iCore VI</t>
  </si>
  <si>
    <t>TAA iCore FR</t>
  </si>
  <si>
    <t>iCore FR</t>
  </si>
  <si>
    <t>iCore LPR</t>
  </si>
  <si>
    <t>Xeon Motion</t>
  </si>
  <si>
    <t>Xeon VI</t>
  </si>
  <si>
    <t>Xeon FR</t>
  </si>
  <si>
    <t>Xeon LPR</t>
  </si>
  <si>
    <t>TAA iCore LPR</t>
  </si>
  <si>
    <t>iCore ReID</t>
  </si>
  <si>
    <t>Xeon ReID (R740)</t>
  </si>
  <si>
    <t>Xeon ReID (R730)</t>
  </si>
  <si>
    <t>iCore ReID (2U HC)</t>
  </si>
  <si>
    <t>@1024x576</t>
  </si>
  <si>
    <t>@1280x720</t>
  </si>
  <si>
    <t>@1920x1080</t>
  </si>
  <si>
    <t>@2048x1536 (Appliance Only)</t>
  </si>
  <si>
    <t>@2592x1944 (Appliance Only)</t>
  </si>
  <si>
    <t>@3840x2160 (Appliance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</si>
</sst>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18"/>
      <color theme="3"/>
      <name val="Calibri Light"/>
      <family val="2"/>
      <scheme val="major"/>
    </font>
    <font>
      <b/>
      <sz val="11"/>
      <color theme="3"/>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8"/>
      <color theme="3"/>
      <name val="Calibri"/>
      <family val="2"/>
      <scheme val="minor"/>
    </font>
    <font>
      <b/>
      <sz val="11"/>
      <color rgb="FF3F3F76"/>
      <name val="Calibri"/>
      <family val="2"/>
      <scheme val="minor"/>
    </font>
    <font>
      <i/>
      <sz val="8"/>
      <color theme="1"/>
      <name val="Calibri"/>
      <family val="2"/>
      <scheme val="minor"/>
    </font>
    <font>
      <i/>
      <sz val="11"/>
      <color theme="0"/>
      <name val="Calibri"/>
      <family val="2"/>
      <scheme val="minor"/>
    </font>
    <font>
      <sz val="11"/>
      <color theme="1"/>
      <name val="Calibri"/>
      <family val="2"/>
      <scheme val="minor"/>
    </font>
    <font>
      <sz val="11"/>
      <name val="Calibri"/>
      <family val="2"/>
      <scheme val="minor"/>
    </font>
    <font>
      <i/>
      <sz val="10"/>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rgb="FFFFCC99"/>
      </patternFill>
    </fill>
    <fill>
      <patternFill patternType="solid">
        <fgColor rgb="FFF2F2F2"/>
      </patternFill>
    </fill>
    <fill>
      <patternFill patternType="solid">
        <fgColor theme="4" tint="0.39997558519241921"/>
        <bgColor indexed="65"/>
      </patternFill>
    </fill>
  </fills>
  <borders count="39">
    <border>
      <left/>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right/>
      <top/>
      <bottom style="thin">
        <color rgb="FF7F7F7F"/>
      </bottom>
      <diagonal/>
    </border>
    <border>
      <left style="thin">
        <color rgb="FF7F7F7F"/>
      </left>
      <right style="thin">
        <color rgb="FF7F7F7F"/>
      </right>
      <top style="thin">
        <color rgb="FF7F7F7F"/>
      </top>
      <bottom/>
      <diagonal/>
    </border>
    <border>
      <left style="thin">
        <color rgb="FF7F7F7F"/>
      </left>
      <right/>
      <top style="thin">
        <color rgb="FF7F7F7F"/>
      </top>
      <bottom/>
      <diagonal/>
    </border>
    <border>
      <left style="thin">
        <color rgb="FF7F7F7F"/>
      </left>
      <right style="thin">
        <color rgb="FF7F7F7F"/>
      </right>
      <top style="thin">
        <color rgb="FF7F7F7F"/>
      </top>
      <bottom style="thin">
        <color theme="3"/>
      </bottom>
      <diagonal/>
    </border>
    <border>
      <left/>
      <right/>
      <top style="medium">
        <color theme="3"/>
      </top>
      <bottom/>
      <diagonal/>
    </border>
    <border>
      <left style="medium">
        <color theme="3"/>
      </left>
      <right/>
      <top/>
      <bottom/>
      <diagonal/>
    </border>
    <border>
      <left style="thin">
        <color theme="0" tint="-0.499984740745262"/>
      </left>
      <right/>
      <top style="thin">
        <color rgb="FF7F7F7F"/>
      </top>
      <bottom style="thin">
        <color rgb="FF7F7F7F"/>
      </bottom>
      <diagonal/>
    </border>
    <border>
      <left style="thin">
        <color theme="0" tint="-0.499984740745262"/>
      </left>
      <right/>
      <top style="thin">
        <color rgb="FF7F7F7F"/>
      </top>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top style="thin">
        <color indexed="64"/>
      </top>
      <bottom style="thin">
        <color rgb="FF7F7F7F"/>
      </bottom>
      <diagonal/>
    </border>
    <border>
      <left style="medium">
        <color theme="3"/>
      </left>
      <right/>
      <top style="thin">
        <color rgb="FF7F7F7F"/>
      </top>
      <bottom style="thin">
        <color rgb="FF7F7F7F"/>
      </bottom>
      <diagonal/>
    </border>
    <border>
      <left style="medium">
        <color indexed="64"/>
      </left>
      <right/>
      <top style="medium">
        <color indexed="64"/>
      </top>
      <bottom style="medium">
        <color theme="3"/>
      </bottom>
      <diagonal/>
    </border>
    <border>
      <left/>
      <right/>
      <top style="medium">
        <color indexed="64"/>
      </top>
      <bottom style="medium">
        <color theme="3"/>
      </bottom>
      <diagonal/>
    </border>
    <border>
      <left/>
      <right style="medium">
        <color theme="3"/>
      </right>
      <top style="medium">
        <color indexed="64"/>
      </top>
      <bottom style="medium">
        <color theme="3"/>
      </bottom>
      <diagonal/>
    </border>
    <border>
      <left style="medium">
        <color theme="3"/>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theme="3"/>
      </top>
      <bottom/>
      <diagonal/>
    </border>
    <border>
      <left/>
      <right style="medium">
        <color indexed="64"/>
      </right>
      <top/>
      <bottom/>
      <diagonal/>
    </border>
    <border>
      <left style="medium">
        <color indexed="64"/>
      </left>
      <right/>
      <top/>
      <bottom/>
      <diagonal/>
    </border>
    <border>
      <left style="medium">
        <color indexed="64"/>
      </left>
      <right style="thin">
        <color rgb="FF7F7F7F"/>
      </right>
      <top style="thin">
        <color rgb="FF7F7F7F"/>
      </top>
      <bottom style="thin">
        <color rgb="FF7F7F7F"/>
      </bottom>
      <diagonal/>
    </border>
    <border>
      <left style="medium">
        <color indexed="64"/>
      </left>
      <right style="thin">
        <color rgb="FF7F7F7F"/>
      </right>
      <top style="thin">
        <color rgb="FF7F7F7F"/>
      </top>
      <bottom style="thin">
        <color theme="3"/>
      </bottom>
      <diagonal/>
    </border>
    <border>
      <left style="medium">
        <color indexed="64"/>
      </left>
      <right style="thin">
        <color rgb="FF7F7F7F"/>
      </right>
      <top style="thin">
        <color rgb="FF7F7F7F"/>
      </top>
      <bottom style="medium">
        <color indexed="64"/>
      </bottom>
      <diagonal/>
    </border>
    <border>
      <left style="thin">
        <color theme="3"/>
      </left>
      <right style="thin">
        <color theme="3"/>
      </right>
      <top style="thin">
        <color theme="3"/>
      </top>
      <bottom style="medium">
        <color indexed="64"/>
      </bottom>
      <diagonal/>
    </border>
    <border>
      <left/>
      <right style="thin">
        <color theme="3"/>
      </right>
      <top style="thin">
        <color theme="3"/>
      </top>
      <bottom style="medium">
        <color indexed="64"/>
      </bottom>
      <diagonal/>
    </border>
    <border>
      <left/>
      <right/>
      <top style="thin">
        <color theme="3"/>
      </top>
      <bottom style="medium">
        <color indexed="64"/>
      </bottom>
      <diagonal/>
    </border>
    <border>
      <left style="thin">
        <color theme="3"/>
      </left>
      <right/>
      <top style="thin">
        <color theme="3"/>
      </top>
      <bottom style="medium">
        <color indexed="64"/>
      </bottom>
      <diagonal/>
    </border>
    <border>
      <left/>
      <right style="medium">
        <color theme="3"/>
      </right>
      <top/>
      <bottom style="medium">
        <color theme="3"/>
      </bottom>
      <diagonal/>
    </border>
    <border>
      <left style="thin">
        <color rgb="FF7F7F7F"/>
      </left>
      <right/>
      <top/>
      <bottom style="thin">
        <color rgb="FF7F7F7F"/>
      </bottom>
      <diagonal/>
    </border>
    <border>
      <left style="medium">
        <color theme="3"/>
      </left>
      <right/>
      <top/>
      <bottom style="thin">
        <color rgb="FF7F7F7F"/>
      </bottom>
      <diagonal/>
    </border>
    <border>
      <left style="medium">
        <color theme="3"/>
      </left>
      <right/>
      <top style="thin">
        <color rgb="FF7F7F7F"/>
      </top>
      <bottom style="thin">
        <color indexed="64"/>
      </bottom>
      <diagonal/>
    </border>
    <border>
      <left style="medium">
        <color theme="3"/>
      </left>
      <right style="medium">
        <color theme="3"/>
      </right>
      <top/>
      <bottom style="thin">
        <color indexed="64"/>
      </bottom>
      <diagonal/>
    </border>
    <border>
      <left style="thin">
        <color rgb="FF7F7F7F"/>
      </left>
      <right style="thin">
        <color theme="3"/>
      </right>
      <top style="thin">
        <color rgb="FF7F7F7F"/>
      </top>
      <bottom style="medium">
        <color indexed="64"/>
      </bottom>
      <diagonal/>
    </border>
    <border>
      <left style="thin">
        <color theme="3"/>
      </left>
      <right style="medium">
        <color theme="3"/>
      </right>
      <top style="thin">
        <color theme="3"/>
      </top>
      <bottom style="medium">
        <color indexed="64"/>
      </bottom>
      <diagonal/>
    </border>
  </borders>
  <cellStyleXfs count="7">
    <xf numFmtId="0" fontId="0" fillId="0" borderId="0"/>
    <xf numFmtId="0" fontId="1" fillId="0" borderId="0" applyNumberFormat="0" applyFill="0" applyBorder="0" applyAlignment="0" applyProtection="0"/>
    <xf numFmtId="0" fontId="2" fillId="0" borderId="1" applyNumberFormat="0" applyFill="0" applyAlignment="0" applyProtection="0"/>
    <xf numFmtId="0" fontId="3" fillId="2" borderId="2" applyNumberFormat="0" applyAlignment="0" applyProtection="0"/>
    <xf numFmtId="0" fontId="4" fillId="3" borderId="2" applyNumberFormat="0" applyAlignment="0" applyProtection="0"/>
    <xf numFmtId="0" fontId="7" fillId="4" borderId="0" applyNumberFormat="0" applyBorder="0" applyAlignment="0" applyProtection="0"/>
    <xf numFmtId="9" fontId="12" fillId="0" borderId="0" applyFont="0" applyFill="0" applyBorder="0" applyAlignment="0" applyProtection="0"/>
  </cellStyleXfs>
  <cellXfs count="91">
    <xf numFmtId="0" fontId="0" fillId="0" borderId="0" xfId="0"/>
    <xf numFmtId="0" fontId="0" fillId="0" borderId="0" xfId="0" applyAlignment="1">
      <alignment horizontal="left" vertical="center" wrapText="1"/>
    </xf>
    <xf numFmtId="0" fontId="2" fillId="0" borderId="1" xfId="2" applyBorder="1"/>
    <xf numFmtId="0" fontId="7" fillId="4" borderId="0" xfId="5"/>
    <xf numFmtId="0" fontId="3" fillId="2" borderId="2" xfId="3" applyBorder="1" applyProtection="1">
      <protection locked="0"/>
    </xf>
    <xf numFmtId="0" fontId="8" fillId="0" borderId="0" xfId="1" applyFont="1" applyAlignment="1">
      <alignment horizontal="left"/>
    </xf>
    <xf numFmtId="0" fontId="2" fillId="0" borderId="0" xfId="2" applyBorder="1"/>
    <xf numFmtId="0" fontId="2" fillId="0" borderId="4" xfId="2" applyBorder="1"/>
    <xf numFmtId="0" fontId="3" fillId="2" borderId="3" xfId="3" applyBorder="1" applyAlignment="1" applyProtection="1">
      <alignment horizontal="center"/>
      <protection locked="0"/>
    </xf>
    <xf numFmtId="0" fontId="10" fillId="0" borderId="0" xfId="0" applyFont="1" applyAlignment="1">
      <alignment vertical="top" wrapText="1"/>
    </xf>
    <xf numFmtId="0" fontId="5" fillId="0" borderId="0" xfId="5" applyFont="1" applyFill="1"/>
    <xf numFmtId="0" fontId="5" fillId="0" borderId="0" xfId="5" applyFont="1" applyFill="1" applyBorder="1"/>
    <xf numFmtId="0" fontId="3" fillId="2" borderId="2" xfId="3" applyBorder="1" applyAlignment="1" applyProtection="1">
      <alignment horizontal="center"/>
      <protection locked="0"/>
    </xf>
    <xf numFmtId="0" fontId="3" fillId="2" borderId="5" xfId="3" applyBorder="1" applyProtection="1">
      <protection locked="0"/>
    </xf>
    <xf numFmtId="0" fontId="3" fillId="2" borderId="5" xfId="3" applyBorder="1" applyAlignment="1" applyProtection="1">
      <alignment horizontal="center"/>
      <protection locked="0"/>
    </xf>
    <xf numFmtId="0" fontId="3" fillId="2" borderId="6" xfId="3" applyBorder="1" applyAlignment="1" applyProtection="1">
      <alignment horizontal="center"/>
      <protection locked="0"/>
    </xf>
    <xf numFmtId="0" fontId="3" fillId="2" borderId="7" xfId="3" applyBorder="1" applyProtection="1">
      <protection locked="0"/>
    </xf>
    <xf numFmtId="0" fontId="2" fillId="0" borderId="9" xfId="2" applyBorder="1"/>
    <xf numFmtId="0" fontId="5" fillId="4" borderId="0" xfId="5" applyFont="1" applyBorder="1" applyProtection="1"/>
    <xf numFmtId="10" fontId="0" fillId="0" borderId="0" xfId="0" applyNumberFormat="1"/>
    <xf numFmtId="0" fontId="3" fillId="2" borderId="10" xfId="3" applyBorder="1" applyProtection="1">
      <protection locked="0"/>
    </xf>
    <xf numFmtId="0" fontId="3" fillId="2" borderId="11" xfId="3" applyBorder="1" applyProtection="1">
      <protection locked="0"/>
    </xf>
    <xf numFmtId="9" fontId="0" fillId="0" borderId="12" xfId="6" applyFont="1" applyBorder="1" applyAlignment="1">
      <alignment horizontal="center"/>
    </xf>
    <xf numFmtId="9" fontId="0" fillId="0" borderId="13" xfId="6" applyFont="1" applyBorder="1" applyAlignment="1">
      <alignment horizontal="center"/>
    </xf>
    <xf numFmtId="0" fontId="2" fillId="0" borderId="0" xfId="2" applyBorder="1" applyAlignment="1">
      <alignment horizontal="center"/>
    </xf>
    <xf numFmtId="0" fontId="2" fillId="0" borderId="9" xfId="2" applyBorder="1" applyAlignment="1">
      <alignment horizontal="center"/>
    </xf>
    <xf numFmtId="0" fontId="2" fillId="0" borderId="0" xfId="2" applyFill="1" applyBorder="1" applyAlignment="1">
      <alignment horizontal="center"/>
    </xf>
    <xf numFmtId="0" fontId="4" fillId="3" borderId="14" xfId="4" applyBorder="1"/>
    <xf numFmtId="0" fontId="4" fillId="3" borderId="15" xfId="4" applyBorder="1"/>
    <xf numFmtId="0" fontId="6" fillId="0" borderId="12" xfId="0" applyFont="1" applyBorder="1" applyAlignment="1">
      <alignment horizontal="center"/>
    </xf>
    <xf numFmtId="0" fontId="6" fillId="0" borderId="13" xfId="0" applyFont="1" applyBorder="1" applyAlignment="1">
      <alignment horizontal="center"/>
    </xf>
    <xf numFmtId="0" fontId="5" fillId="4" borderId="0" xfId="5" applyFont="1" applyBorder="1" applyAlignment="1" applyProtection="1">
      <alignment horizontal="right"/>
    </xf>
    <xf numFmtId="0" fontId="0" fillId="0" borderId="0" xfId="0" applyBorder="1" applyAlignment="1">
      <alignment vertical="top" wrapText="1"/>
    </xf>
    <xf numFmtId="0" fontId="0" fillId="0" borderId="0" xfId="0" applyAlignment="1">
      <alignment vertical="top" wrapText="1"/>
    </xf>
    <xf numFmtId="0" fontId="0" fillId="0" borderId="0" xfId="0" applyProtection="1"/>
    <xf numFmtId="0" fontId="5" fillId="4" borderId="0" xfId="5" applyFont="1" applyProtection="1"/>
    <xf numFmtId="0" fontId="0" fillId="0" borderId="0" xfId="0" quotePrefix="1" applyProtection="1"/>
    <xf numFmtId="0" fontId="7" fillId="4" borderId="3" xfId="5" applyBorder="1" applyAlignment="1" applyProtection="1">
      <alignment horizontal="center"/>
    </xf>
    <xf numFmtId="0" fontId="7" fillId="4" borderId="6" xfId="5" applyBorder="1" applyAlignment="1" applyProtection="1">
      <alignment horizontal="center"/>
    </xf>
    <xf numFmtId="0" fontId="11" fillId="4" borderId="0" xfId="5" applyFont="1" applyProtection="1"/>
    <xf numFmtId="0" fontId="7" fillId="4" borderId="0" xfId="5" applyProtection="1"/>
    <xf numFmtId="0" fontId="0" fillId="0" borderId="19" xfId="0" applyBorder="1"/>
    <xf numFmtId="0" fontId="0" fillId="0" borderId="20" xfId="0" applyBorder="1"/>
    <xf numFmtId="0" fontId="0" fillId="0" borderId="21" xfId="0" applyBorder="1"/>
    <xf numFmtId="0" fontId="2" fillId="0" borderId="24" xfId="2" applyBorder="1"/>
    <xf numFmtId="0" fontId="3" fillId="2" borderId="25" xfId="3" applyBorder="1" applyProtection="1">
      <protection locked="0"/>
    </xf>
    <xf numFmtId="0" fontId="3" fillId="2" borderId="26" xfId="3" applyBorder="1" applyProtection="1">
      <protection locked="0"/>
    </xf>
    <xf numFmtId="0" fontId="3" fillId="2" borderId="28" xfId="3" applyBorder="1" applyProtection="1">
      <protection locked="0"/>
    </xf>
    <xf numFmtId="0" fontId="3" fillId="2" borderId="29" xfId="3" applyBorder="1" applyProtection="1">
      <protection locked="0"/>
    </xf>
    <xf numFmtId="0" fontId="3" fillId="2" borderId="30" xfId="3" applyBorder="1" applyProtection="1">
      <protection locked="0"/>
    </xf>
    <xf numFmtId="0" fontId="7" fillId="4" borderId="31" xfId="5" applyBorder="1" applyAlignment="1" applyProtection="1">
      <alignment horizontal="center"/>
    </xf>
    <xf numFmtId="0" fontId="14" fillId="0" borderId="22" xfId="0" applyFont="1" applyBorder="1" applyAlignment="1">
      <alignment wrapText="1"/>
    </xf>
    <xf numFmtId="0" fontId="14" fillId="0" borderId="8" xfId="0" applyFont="1" applyBorder="1" applyAlignment="1">
      <alignment wrapText="1"/>
    </xf>
    <xf numFmtId="0" fontId="14" fillId="0" borderId="9" xfId="0" applyFont="1" applyBorder="1" applyAlignment="1">
      <alignment wrapText="1"/>
    </xf>
    <xf numFmtId="0" fontId="14" fillId="0" borderId="0" xfId="0" applyFont="1" applyBorder="1" applyAlignment="1">
      <alignment wrapText="1"/>
    </xf>
    <xf numFmtId="0" fontId="14" fillId="0" borderId="23" xfId="0" applyFont="1" applyFill="1" applyBorder="1" applyAlignment="1">
      <alignment wrapText="1"/>
    </xf>
    <xf numFmtId="0" fontId="14" fillId="0" borderId="0" xfId="0" applyFont="1" applyAlignment="1">
      <alignment wrapText="1"/>
    </xf>
    <xf numFmtId="0" fontId="7" fillId="4" borderId="27" xfId="5" applyBorder="1" applyAlignment="1" applyProtection="1">
      <alignment horizontal="center"/>
    </xf>
    <xf numFmtId="0" fontId="13" fillId="0" borderId="0" xfId="5" applyFont="1" applyFill="1" applyBorder="1" applyAlignment="1">
      <alignment horizontal="left" vertical="top" wrapText="1"/>
    </xf>
    <xf numFmtId="0" fontId="6" fillId="0" borderId="0" xfId="0" applyFont="1" applyProtection="1"/>
    <xf numFmtId="0" fontId="6" fillId="0" borderId="0" xfId="0" applyFont="1" applyAlignment="1" applyProtection="1">
      <alignment horizontal="right"/>
    </xf>
    <xf numFmtId="0" fontId="6" fillId="0" borderId="0" xfId="0" applyFont="1"/>
    <xf numFmtId="0" fontId="0" fillId="0" borderId="32" xfId="0" applyBorder="1"/>
    <xf numFmtId="0" fontId="2" fillId="0" borderId="23" xfId="2" applyFill="1" applyBorder="1" applyAlignment="1">
      <alignment horizontal="center"/>
    </xf>
    <xf numFmtId="0" fontId="6" fillId="0" borderId="0" xfId="0" applyFont="1" applyAlignment="1">
      <alignment horizontal="left"/>
    </xf>
    <xf numFmtId="0" fontId="0" fillId="0" borderId="0" xfId="0" applyAlignment="1">
      <alignment wrapText="1"/>
    </xf>
    <xf numFmtId="0" fontId="15" fillId="0" borderId="0" xfId="0" applyFont="1" applyAlignment="1">
      <alignment horizontal="left" vertical="top"/>
    </xf>
    <xf numFmtId="0" fontId="0" fillId="0" borderId="0" xfId="0" applyAlignment="1">
      <alignment vertical="top"/>
    </xf>
    <xf numFmtId="0" fontId="6" fillId="0" borderId="0" xfId="0" applyFont="1" applyAlignment="1">
      <alignment horizontal="left" vertical="top"/>
    </xf>
    <xf numFmtId="0" fontId="6" fillId="0" borderId="0" xfId="0" applyFont="1" applyAlignment="1">
      <alignment horizontal="left" wrapText="1"/>
    </xf>
    <xf numFmtId="0" fontId="0" fillId="0" borderId="0" xfId="0" applyFont="1" applyAlignment="1">
      <alignment horizontal="left" vertical="top"/>
    </xf>
    <xf numFmtId="0" fontId="5" fillId="0" borderId="0" xfId="5" applyFont="1" applyFill="1" applyBorder="1" applyAlignment="1" applyProtection="1">
      <alignment horizontal="right"/>
    </xf>
    <xf numFmtId="0" fontId="0" fillId="0" borderId="0" xfId="0" applyFont="1" applyAlignment="1">
      <alignment vertical="top"/>
    </xf>
    <xf numFmtId="0" fontId="0" fillId="0" borderId="0" xfId="0" applyFont="1"/>
    <xf numFmtId="0" fontId="7" fillId="4" borderId="33" xfId="5" applyBorder="1" applyAlignment="1" applyProtection="1">
      <alignment horizontal="center"/>
    </xf>
    <xf numFmtId="0" fontId="3" fillId="2" borderId="33" xfId="3" applyBorder="1" applyAlignment="1" applyProtection="1">
      <alignment horizontal="center"/>
      <protection locked="0"/>
    </xf>
    <xf numFmtId="0" fontId="4" fillId="3" borderId="34" xfId="4" applyBorder="1"/>
    <xf numFmtId="0" fontId="4" fillId="3" borderId="35" xfId="4" applyBorder="1"/>
    <xf numFmtId="0" fontId="6" fillId="0" borderId="36" xfId="0" applyFont="1" applyBorder="1" applyAlignment="1" applyProtection="1">
      <alignment horizontal="center"/>
    </xf>
    <xf numFmtId="9" fontId="0" fillId="0" borderId="36" xfId="6" applyFont="1" applyBorder="1" applyAlignment="1">
      <alignment horizontal="center"/>
    </xf>
    <xf numFmtId="0" fontId="7" fillId="4" borderId="37" xfId="5" applyBorder="1" applyAlignment="1" applyProtection="1">
      <alignment horizontal="center"/>
    </xf>
    <xf numFmtId="0" fontId="7" fillId="4" borderId="38" xfId="5" applyBorder="1" applyAlignment="1" applyProtection="1">
      <alignment horizontal="center"/>
    </xf>
    <xf numFmtId="0" fontId="0" fillId="0" borderId="0" xfId="0" applyFont="1" applyProtection="1"/>
    <xf numFmtId="0" fontId="0" fillId="0" borderId="0" xfId="0" applyAlignment="1">
      <alignment horizontal="left" vertical="top" wrapText="1"/>
    </xf>
    <xf numFmtId="0" fontId="8" fillId="0" borderId="0" xfId="1" applyFont="1" applyAlignment="1">
      <alignment horizontal="left" vertical="center"/>
    </xf>
    <xf numFmtId="0" fontId="0" fillId="0" borderId="0" xfId="0" applyAlignment="1">
      <alignment horizontal="left" vertical="top" wrapText="1"/>
    </xf>
    <xf numFmtId="0" fontId="0" fillId="0" borderId="0" xfId="0" applyBorder="1" applyAlignment="1">
      <alignment horizontal="center" vertical="top" wrapText="1"/>
    </xf>
    <xf numFmtId="0" fontId="0" fillId="0" borderId="0" xfId="0" applyAlignment="1">
      <alignment horizontal="center" vertical="top" wrapText="1"/>
    </xf>
    <xf numFmtId="0" fontId="9" fillId="2" borderId="16" xfId="3" applyFont="1" applyBorder="1" applyAlignment="1">
      <alignment horizontal="center" vertical="center" wrapText="1"/>
    </xf>
    <xf numFmtId="0" fontId="9" fillId="2" borderId="17" xfId="3" applyFont="1" applyBorder="1" applyAlignment="1">
      <alignment horizontal="center" vertical="center" wrapText="1"/>
    </xf>
    <xf numFmtId="0" fontId="9" fillId="2" borderId="18" xfId="3" applyFont="1" applyBorder="1" applyAlignment="1">
      <alignment horizontal="center" vertical="center" wrapText="1"/>
    </xf>
  </cellXfs>
  <cellStyles count="7">
    <cellStyle name="60% - Accent1" xfId="5" builtinId="32"/>
    <cellStyle name="Calculation" xfId="4" builtinId="22"/>
    <cellStyle name="Heading 3" xfId="2" builtinId="18"/>
    <cellStyle name="Input" xfId="3" builtinId="20"/>
    <cellStyle name="Normal" xfId="0" builtinId="0"/>
    <cellStyle name="Percent" xfId="6" builtinId="5"/>
    <cellStyle name="Title" xfId="1" builtinId="15"/>
  </cellStyles>
  <dxfs count="28">
    <dxf>
      <fill>
        <patternFill>
          <bgColor rgb="FF92D050"/>
        </patternFill>
      </fill>
    </dxf>
    <dxf>
      <fill>
        <patternFill>
          <bgColor rgb="FFFF6347"/>
        </patternFill>
      </fill>
    </dxf>
    <dxf>
      <font>
        <condense val="0"/>
        <extend val="0"/>
        <color rgb="FF006100"/>
      </font>
      <fill>
        <patternFill>
          <bgColor rgb="FFC6EFCE"/>
        </patternFill>
      </fill>
    </dxf>
    <dxf>
      <font>
        <color rgb="FF9C0006"/>
      </font>
      <fill>
        <patternFill>
          <bgColor rgb="FFFFC7CE"/>
        </patternFill>
      </fill>
    </dxf>
    <dxf>
      <fill>
        <patternFill>
          <bgColor rgb="FF92D050"/>
        </patternFill>
      </fill>
    </dxf>
    <dxf>
      <fill>
        <patternFill>
          <bgColor rgb="FFFF6347"/>
        </patternFill>
      </fill>
    </dxf>
    <dxf>
      <font>
        <condense val="0"/>
        <extend val="0"/>
        <color rgb="FF006100"/>
      </font>
      <fill>
        <patternFill>
          <bgColor rgb="FFC6EFCE"/>
        </patternFill>
      </fill>
    </dxf>
    <dxf>
      <font>
        <color rgb="FF9C0006"/>
      </font>
      <fill>
        <patternFill>
          <bgColor rgb="FFFFC7CE"/>
        </patternFill>
      </fill>
    </dxf>
    <dxf>
      <fill>
        <patternFill>
          <bgColor rgb="FF92D050"/>
        </patternFill>
      </fill>
    </dxf>
    <dxf>
      <fill>
        <patternFill>
          <bgColor rgb="FFFF6347"/>
        </patternFill>
      </fill>
    </dxf>
    <dxf>
      <font>
        <condense val="0"/>
        <extend val="0"/>
        <color rgb="FF006100"/>
      </font>
      <fill>
        <patternFill>
          <bgColor rgb="FFC6EFCE"/>
        </patternFill>
      </fill>
    </dxf>
    <dxf>
      <font>
        <color rgb="FF9C0006"/>
      </font>
      <fill>
        <patternFill>
          <bgColor rgb="FFFFC7CE"/>
        </patternFill>
      </fill>
    </dxf>
    <dxf>
      <fill>
        <patternFill>
          <bgColor rgb="FF92D050"/>
        </patternFill>
      </fill>
    </dxf>
    <dxf>
      <fill>
        <patternFill>
          <bgColor rgb="FFFF6347"/>
        </patternFill>
      </fill>
    </dxf>
    <dxf>
      <font>
        <condense val="0"/>
        <extend val="0"/>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s>
  <tableStyles count="0" defaultTableStyle="TableStyleMedium2" defaultPivotStyle="PivotStyleLight16"/>
  <colors>
    <mruColors>
      <color rgb="FFFF6347"/>
      <color rgb="FFFF8C00"/>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41"/>
  <sheetViews>
    <sheetView showGridLines="0" tabSelected="1" zoomScaleNormal="100" workbookViewId="0">
      <selection sqref="A1:E1"/>
    </sheetView>
  </sheetViews>
  <sheetFormatPr defaultRowHeight="15"/>
  <cols>
    <col min="1" max="1" width="40.85546875" customWidth="1"/>
    <col min="2" max="2" width="12.5703125" customWidth="1"/>
    <col min="3" max="3" width="16.140625" customWidth="1"/>
    <col min="4" max="4" width="16.85546875" customWidth="1"/>
    <col min="5" max="6" width="15.42578125" customWidth="1"/>
    <col min="7" max="8" width="16.42578125" customWidth="1"/>
    <col min="9" max="13" width="13" customWidth="1"/>
    <col min="14" max="15" width="13.7109375" customWidth="1"/>
    <col min="16" max="16" width="7.28515625" hidden="1" customWidth="1"/>
    <col min="17" max="17" width="13.7109375" customWidth="1"/>
    <col min="18" max="18" width="10.28515625" customWidth="1"/>
    <col min="19" max="33" width="9.140625" customWidth="1"/>
    <col min="34" max="34" width="3.42578125" customWidth="1"/>
  </cols>
  <sheetData>
    <row r="1" spans="1:35" ht="32.25" customHeight="1">
      <c r="A1" s="84" t="s">
        <v>0</v>
      </c>
      <c r="B1" s="84"/>
      <c r="C1" s="84"/>
      <c r="D1" s="84"/>
      <c r="E1" s="84"/>
      <c r="F1" s="5"/>
      <c r="G1" s="5"/>
      <c r="H1" s="5"/>
      <c r="I1" s="5"/>
      <c r="J1" s="5"/>
      <c r="K1" s="5"/>
      <c r="L1" s="5"/>
      <c r="M1" s="5"/>
    </row>
    <row r="2" spans="1:35" ht="94.5" customHeight="1">
      <c r="A2" s="87" t="s">
        <v>1</v>
      </c>
      <c r="B2" s="87"/>
      <c r="C2" s="87"/>
      <c r="D2" s="87"/>
      <c r="E2" s="33"/>
      <c r="F2" s="85" t="s">
        <v>2</v>
      </c>
      <c r="G2" s="85"/>
      <c r="H2" s="83"/>
      <c r="I2" s="32"/>
      <c r="J2" s="86" t="s">
        <v>3</v>
      </c>
      <c r="K2" s="86"/>
      <c r="L2" s="86"/>
      <c r="M2" s="86"/>
      <c r="N2" s="86"/>
    </row>
    <row r="3" spans="1:35" ht="16.5" customHeight="1" thickBot="1">
      <c r="A3" s="83"/>
      <c r="B3" s="83"/>
      <c r="C3" s="83"/>
      <c r="D3" s="83"/>
      <c r="E3" s="83"/>
      <c r="F3" s="1"/>
      <c r="G3" s="1"/>
      <c r="H3" s="1"/>
      <c r="I3" s="86"/>
      <c r="J3" s="86"/>
      <c r="K3" s="86"/>
      <c r="L3" s="86"/>
      <c r="M3" s="86"/>
    </row>
    <row r="4" spans="1:35" ht="15" customHeight="1" thickBot="1">
      <c r="A4" s="1"/>
      <c r="B4" s="1"/>
      <c r="C4" s="88" t="s">
        <v>4</v>
      </c>
      <c r="D4" s="89"/>
      <c r="E4" s="89"/>
      <c r="F4" s="89"/>
      <c r="G4" s="89"/>
      <c r="H4" s="89"/>
      <c r="I4" s="89"/>
      <c r="J4" s="89"/>
      <c r="K4" s="89"/>
      <c r="L4" s="90"/>
      <c r="M4" s="41"/>
      <c r="N4" s="42"/>
      <c r="O4" s="43"/>
    </row>
    <row r="5" spans="1:35" ht="78" customHeight="1">
      <c r="A5" s="56" t="s">
        <v>5</v>
      </c>
      <c r="B5" s="56" t="s">
        <v>6</v>
      </c>
      <c r="C5" s="51" t="s">
        <v>7</v>
      </c>
      <c r="D5" s="52" t="s">
        <v>8</v>
      </c>
      <c r="E5" s="52" t="s">
        <v>9</v>
      </c>
      <c r="F5" s="52" t="s">
        <v>10</v>
      </c>
      <c r="G5" s="52" t="s">
        <v>11</v>
      </c>
      <c r="H5" s="52" t="s">
        <v>12</v>
      </c>
      <c r="I5" s="52" t="s">
        <v>13</v>
      </c>
      <c r="J5" s="52" t="s">
        <v>14</v>
      </c>
      <c r="K5" s="52" t="s">
        <v>15</v>
      </c>
      <c r="L5" s="52" t="s">
        <v>16</v>
      </c>
      <c r="M5" s="53" t="s">
        <v>17</v>
      </c>
      <c r="N5" s="54" t="s">
        <v>18</v>
      </c>
      <c r="O5" s="55" t="s">
        <v>19</v>
      </c>
    </row>
    <row r="6" spans="1:35" ht="33" customHeight="1">
      <c r="A6" s="6" t="s">
        <v>20</v>
      </c>
      <c r="B6" s="6" t="s">
        <v>21</v>
      </c>
      <c r="C6" s="44" t="s">
        <v>22</v>
      </c>
      <c r="D6" s="6" t="s">
        <v>23</v>
      </c>
      <c r="E6" s="6" t="s">
        <v>24</v>
      </c>
      <c r="F6" s="6" t="s">
        <v>25</v>
      </c>
      <c r="G6" s="6" t="s">
        <v>26</v>
      </c>
      <c r="H6" s="6" t="s">
        <v>27</v>
      </c>
      <c r="I6" s="24" t="s">
        <v>28</v>
      </c>
      <c r="J6" s="24" t="s">
        <v>29</v>
      </c>
      <c r="K6" s="24" t="s">
        <v>30</v>
      </c>
      <c r="L6" s="24" t="s">
        <v>31</v>
      </c>
      <c r="M6" s="25" t="s">
        <v>32</v>
      </c>
      <c r="N6" s="24" t="s">
        <v>33</v>
      </c>
      <c r="O6" s="63" t="s">
        <v>34</v>
      </c>
      <c r="P6" s="26" t="s">
        <v>35</v>
      </c>
    </row>
    <row r="7" spans="1:35" ht="15.75" thickBot="1">
      <c r="A7" s="2"/>
      <c r="B7" s="2"/>
      <c r="C7" s="45" t="s">
        <v>36</v>
      </c>
      <c r="D7" s="4" t="s">
        <v>36</v>
      </c>
      <c r="E7" s="4" t="s">
        <v>37</v>
      </c>
      <c r="F7" s="4" t="s">
        <v>37</v>
      </c>
      <c r="G7" s="4" t="s">
        <v>38</v>
      </c>
      <c r="H7" s="4" t="s">
        <v>39</v>
      </c>
      <c r="I7" s="7"/>
      <c r="J7" s="7"/>
      <c r="K7" s="7"/>
      <c r="L7" s="6"/>
      <c r="M7" s="17"/>
      <c r="N7" s="6"/>
      <c r="O7" s="62"/>
    </row>
    <row r="8" spans="1:35">
      <c r="A8" s="39" t="s">
        <v>40</v>
      </c>
      <c r="B8" s="40">
        <v>32</v>
      </c>
      <c r="C8" s="45">
        <v>0</v>
      </c>
      <c r="D8" s="4">
        <v>0</v>
      </c>
      <c r="E8" s="4">
        <v>0</v>
      </c>
      <c r="F8" s="4">
        <v>0</v>
      </c>
      <c r="G8" s="37" t="s">
        <v>41</v>
      </c>
      <c r="H8" s="12" t="s">
        <v>42</v>
      </c>
      <c r="I8" s="8" t="s">
        <v>42</v>
      </c>
      <c r="J8" s="8" t="s">
        <v>42</v>
      </c>
      <c r="K8" s="8" t="s">
        <v>43</v>
      </c>
      <c r="L8" s="20">
        <v>0</v>
      </c>
      <c r="M8" s="27">
        <f>SUM(C8,D8,E8,F8,L8)</f>
        <v>0</v>
      </c>
      <c r="N8" s="29" t="str">
        <f t="shared" ref="N8:N18" si="0">IF(M8&lt;=B8,IF(O8&lt;=1,"YES","Exceeds Resources"),"Exceeds Camera Count")</f>
        <v>YES</v>
      </c>
      <c r="O8" s="22">
        <f>SUM(M8*UnitCosts!$J$2, D8*UnitCosts!$C$2, C8*UnitCosts!$B$2, E8*UnitCosts!$D$2, F8*UnitCosts!$F$2, IF(H8="Yes",UnitCosts!$G$2), IF(J8="Yes",UnitCosts!$H$2), IF(K8="Yes",UnitCosts!$I$2), IF(I8="Yes",UnitCosts!$N$2)) / P8</f>
        <v>0.30769230769230771</v>
      </c>
      <c r="P8" s="3">
        <v>260</v>
      </c>
      <c r="AI8" s="19"/>
    </row>
    <row r="9" spans="1:35">
      <c r="A9" s="39" t="s">
        <v>44</v>
      </c>
      <c r="B9" s="40">
        <v>32</v>
      </c>
      <c r="C9" s="45">
        <v>0</v>
      </c>
      <c r="D9" s="4">
        <v>0</v>
      </c>
      <c r="E9" s="4">
        <v>0</v>
      </c>
      <c r="F9" s="4">
        <v>0</v>
      </c>
      <c r="G9" s="37" t="s">
        <v>41</v>
      </c>
      <c r="H9" s="12" t="s">
        <v>42</v>
      </c>
      <c r="I9" s="37" t="s">
        <v>41</v>
      </c>
      <c r="J9" s="8" t="s">
        <v>42</v>
      </c>
      <c r="K9" s="8" t="s">
        <v>43</v>
      </c>
      <c r="L9" s="20">
        <v>0</v>
      </c>
      <c r="M9" s="28">
        <f>SUM(C9,D9,E9,F9,L9)</f>
        <v>0</v>
      </c>
      <c r="N9" s="30" t="str">
        <f t="shared" si="0"/>
        <v>YES</v>
      </c>
      <c r="O9" s="23">
        <f>SUM(M9*UnitCosts!$J$2, D9*UnitCosts!$C$2, C9*UnitCosts!$B$2, E9*UnitCosts!$D$2, F9*UnitCosts!$F$2, IF(H9="Yes",UnitCosts!$G$2), IF(J9="Yes",UnitCosts!$H$2), IF(K9="Yes",UnitCosts!$I$2))/P9</f>
        <v>0.30769230769230771</v>
      </c>
      <c r="P9" s="3">
        <v>260</v>
      </c>
      <c r="AI9" s="19"/>
    </row>
    <row r="10" spans="1:35">
      <c r="A10" s="39" t="s">
        <v>45</v>
      </c>
      <c r="B10" s="40">
        <v>64</v>
      </c>
      <c r="C10" s="45">
        <v>0</v>
      </c>
      <c r="D10" s="4">
        <v>0</v>
      </c>
      <c r="E10" s="4">
        <v>0</v>
      </c>
      <c r="F10" s="4">
        <v>0</v>
      </c>
      <c r="G10" s="37" t="s">
        <v>41</v>
      </c>
      <c r="H10" s="12" t="s">
        <v>42</v>
      </c>
      <c r="I10" s="37" t="s">
        <v>41</v>
      </c>
      <c r="J10" s="8" t="s">
        <v>42</v>
      </c>
      <c r="K10" s="8" t="s">
        <v>43</v>
      </c>
      <c r="L10" s="20">
        <v>0</v>
      </c>
      <c r="M10" s="28">
        <f>SUM(C10,D10,E10,F10,L10)</f>
        <v>0</v>
      </c>
      <c r="N10" s="30" t="str">
        <f t="shared" ref="N10" si="1">IF(M10&lt;=B10,IF(O10&lt;=1,"YES","Exceeds Resources"),"Exceeds Camera Count")</f>
        <v>YES</v>
      </c>
      <c r="O10" s="23">
        <f>SUM(M10*UnitCosts!$J$2, D10*UnitCosts!$C$2, C10*UnitCosts!$B$2, E10*UnitCosts!$D$2, F10*UnitCosts!$F$2, IF(H10="Yes",UnitCosts!$G$2), IF(J10="Yes",UnitCosts!$H$2), IF(K10="Yes",UnitCosts!$I$2))/P10</f>
        <v>0.17391304347826086</v>
      </c>
      <c r="P10" s="3">
        <v>460</v>
      </c>
      <c r="AI10" s="19"/>
    </row>
    <row r="11" spans="1:35">
      <c r="A11" s="39" t="s">
        <v>46</v>
      </c>
      <c r="B11" s="40">
        <v>64</v>
      </c>
      <c r="C11" s="45">
        <v>0</v>
      </c>
      <c r="D11" s="4">
        <v>0</v>
      </c>
      <c r="E11" s="4">
        <v>0</v>
      </c>
      <c r="F11" s="4">
        <v>0</v>
      </c>
      <c r="G11" s="4">
        <v>0</v>
      </c>
      <c r="H11" s="12" t="s">
        <v>42</v>
      </c>
      <c r="I11" s="37" t="s">
        <v>41</v>
      </c>
      <c r="J11" s="8" t="s">
        <v>42</v>
      </c>
      <c r="K11" s="8" t="s">
        <v>43</v>
      </c>
      <c r="L11" s="20">
        <v>0</v>
      </c>
      <c r="M11" s="28">
        <f>SUM(C11,D11,E11,F11,G11,L11)</f>
        <v>0</v>
      </c>
      <c r="N11" s="30" t="str">
        <f t="shared" si="0"/>
        <v>YES</v>
      </c>
      <c r="O11" s="23">
        <f>SUM(M11*UnitCosts!$J$2, D11*UnitCosts!$C$2, C11*UnitCosts!$B$2, E11*UnitCosts!$D$2, F11*UnitCosts!$F$2, G11*UnitCosts!$E$2, IF(H11="Yes",UnitCosts!$G$2), IF(J11="Yes",UnitCosts!$H$2), IF(K11="Yes",UnitCosts!$I$2))/P11</f>
        <v>0.17391304347826086</v>
      </c>
      <c r="P11" s="3">
        <v>460</v>
      </c>
      <c r="AI11" s="19"/>
    </row>
    <row r="12" spans="1:35">
      <c r="A12" s="39" t="s">
        <v>47</v>
      </c>
      <c r="B12" s="40">
        <v>128</v>
      </c>
      <c r="C12" s="46">
        <v>0</v>
      </c>
      <c r="D12" s="16">
        <v>0</v>
      </c>
      <c r="E12" s="13">
        <v>0</v>
      </c>
      <c r="F12" s="13">
        <v>0</v>
      </c>
      <c r="G12" s="13">
        <v>0</v>
      </c>
      <c r="H12" s="14" t="s">
        <v>42</v>
      </c>
      <c r="I12" s="74" t="s">
        <v>41</v>
      </c>
      <c r="J12" s="75" t="s">
        <v>42</v>
      </c>
      <c r="K12" s="75" t="s">
        <v>43</v>
      </c>
      <c r="L12" s="21">
        <v>0</v>
      </c>
      <c r="M12" s="76">
        <f>SUM(C12,D12,E12,F12,G12,L12)</f>
        <v>0</v>
      </c>
      <c r="N12" s="30" t="str">
        <f t="shared" ref="N12" si="2">IF(M12&lt;=B12,IF(O12&lt;=1,"YES","Exceeds Resources"),"Exceeds Camera Count")</f>
        <v>YES</v>
      </c>
      <c r="O12" s="23">
        <f>SUM(M12*UnitCosts!$J$2, D12*UnitCosts!$C$2, C12*UnitCosts!$B$2, E12*UnitCosts!$D$2, F12*UnitCosts!$F$2, G12*UnitCosts!$E$5, IF(H12="Yes",UnitCosts!$G$2), IF(J12="Yes",UnitCosts!$H$2), IF(K12="Yes",UnitCosts!$I$2))/P12</f>
        <v>0.1111111111111111</v>
      </c>
      <c r="P12" s="3">
        <v>720</v>
      </c>
      <c r="AI12" s="19"/>
    </row>
    <row r="13" spans="1:35">
      <c r="A13" s="39" t="s">
        <v>48</v>
      </c>
      <c r="B13" s="40">
        <v>32</v>
      </c>
      <c r="C13" s="45">
        <v>0</v>
      </c>
      <c r="D13" s="4">
        <v>0</v>
      </c>
      <c r="E13" s="4">
        <v>0</v>
      </c>
      <c r="F13" s="4">
        <v>0</v>
      </c>
      <c r="G13" s="37" t="s">
        <v>41</v>
      </c>
      <c r="H13" s="12" t="s">
        <v>42</v>
      </c>
      <c r="I13" s="37" t="s">
        <v>41</v>
      </c>
      <c r="J13" s="8" t="s">
        <v>42</v>
      </c>
      <c r="K13" s="8" t="s">
        <v>43</v>
      </c>
      <c r="L13" s="20">
        <v>0</v>
      </c>
      <c r="M13" s="28">
        <f>SUM(C13,D13,E13,F13,L13)</f>
        <v>0</v>
      </c>
      <c r="N13" s="30" t="str">
        <f t="shared" si="0"/>
        <v>YES</v>
      </c>
      <c r="O13" s="23">
        <f>SUM(M13*UnitCosts!$J$2, D13*UnitCosts!$C$2, C13*UnitCosts!$B$2, E13*UnitCosts!$D$2, F13*UnitCosts!$F$2, IF(H13="Yes",UnitCosts!$G$2), IF(J13="Yes",UnitCosts!$H$2), IF(K13="Yes",UnitCosts!$I$2))/P13</f>
        <v>0.22222222222222221</v>
      </c>
      <c r="P13" s="3">
        <v>360</v>
      </c>
      <c r="AI13" s="19"/>
    </row>
    <row r="14" spans="1:35">
      <c r="A14" s="39" t="s">
        <v>49</v>
      </c>
      <c r="B14" s="40">
        <v>64</v>
      </c>
      <c r="C14" s="45">
        <v>0</v>
      </c>
      <c r="D14" s="4">
        <v>0</v>
      </c>
      <c r="E14" s="4">
        <v>0</v>
      </c>
      <c r="F14" s="4">
        <v>0</v>
      </c>
      <c r="G14" s="37" t="s">
        <v>41</v>
      </c>
      <c r="H14" s="12" t="s">
        <v>42</v>
      </c>
      <c r="I14" s="37" t="s">
        <v>41</v>
      </c>
      <c r="J14" s="8" t="s">
        <v>42</v>
      </c>
      <c r="K14" s="8" t="s">
        <v>43</v>
      </c>
      <c r="L14" s="20">
        <v>0</v>
      </c>
      <c r="M14" s="28">
        <f>SUM(C14,D14,E14,F14,L14)</f>
        <v>0</v>
      </c>
      <c r="N14" s="30" t="str">
        <f t="shared" si="0"/>
        <v>YES</v>
      </c>
      <c r="O14" s="23">
        <f>SUM(M14*UnitCosts!$J$2, D14*UnitCosts!$C$2, C14*UnitCosts!$B$2, E14*UnitCosts!$D$2, F14*UnitCosts!$F$2, IF(H14="Yes",UnitCosts!$G$2), IF(J14="Yes",UnitCosts!$H$2), IF(K14="Yes",UnitCosts!$I$2))/P14</f>
        <v>0.17391304347826086</v>
      </c>
      <c r="P14" s="3">
        <v>460</v>
      </c>
      <c r="AI14" s="19"/>
    </row>
    <row r="15" spans="1:35">
      <c r="A15" s="39" t="s">
        <v>50</v>
      </c>
      <c r="B15" s="40">
        <v>64</v>
      </c>
      <c r="C15" s="45">
        <v>0</v>
      </c>
      <c r="D15" s="4">
        <v>0</v>
      </c>
      <c r="E15" s="4">
        <v>0</v>
      </c>
      <c r="F15" s="4">
        <v>0</v>
      </c>
      <c r="G15" s="13">
        <v>0</v>
      </c>
      <c r="H15" s="12" t="s">
        <v>42</v>
      </c>
      <c r="I15" s="37" t="s">
        <v>41</v>
      </c>
      <c r="J15" s="8" t="s">
        <v>42</v>
      </c>
      <c r="K15" s="8" t="s">
        <v>43</v>
      </c>
      <c r="L15" s="20">
        <v>0</v>
      </c>
      <c r="M15" s="28">
        <f>SUM(C15,D15,E15,F15,G15,L15)</f>
        <v>0</v>
      </c>
      <c r="N15" s="30" t="str">
        <f t="shared" ref="N15" si="3">IF(M15&lt;=B15,IF(O15&lt;=1,"YES","Exceeds Resources"),"Exceeds Camera Count")</f>
        <v>YES</v>
      </c>
      <c r="O15" s="23">
        <f>SUM(M15*UnitCosts!$J$2, D15*UnitCosts!$C$2, C15*UnitCosts!$B$2, E15*UnitCosts!$D$2, F15*UnitCosts!$F$2, G15*UnitCosts!$E$2, IF(H15="Yes",UnitCosts!$G$2), IF(J15="Yes",UnitCosts!$H$2), IF(K15="Yes",UnitCosts!$I$2))/P15</f>
        <v>0.17391304347826086</v>
      </c>
      <c r="P15" s="3">
        <v>460</v>
      </c>
      <c r="AI15" s="19"/>
    </row>
    <row r="16" spans="1:35">
      <c r="A16" s="39" t="s">
        <v>51</v>
      </c>
      <c r="B16" s="40">
        <v>128</v>
      </c>
      <c r="C16" s="46">
        <v>0</v>
      </c>
      <c r="D16" s="16">
        <v>0</v>
      </c>
      <c r="E16" s="13">
        <v>0</v>
      </c>
      <c r="F16" s="13">
        <v>0</v>
      </c>
      <c r="G16" s="13">
        <v>0</v>
      </c>
      <c r="H16" s="14" t="s">
        <v>42</v>
      </c>
      <c r="I16" s="38" t="s">
        <v>41</v>
      </c>
      <c r="J16" s="38" t="s">
        <v>41</v>
      </c>
      <c r="K16" s="15" t="s">
        <v>43</v>
      </c>
      <c r="L16" s="21">
        <v>0</v>
      </c>
      <c r="M16" s="28">
        <f>SUM(C16,D16,E16,F16,G16,L16)</f>
        <v>0</v>
      </c>
      <c r="N16" s="30" t="str">
        <f t="shared" si="0"/>
        <v>YES</v>
      </c>
      <c r="O16" s="23">
        <f>SUM(M16*UnitCosts!$J$3, D16*UnitCosts!$C$3, C16*UnitCosts!$B$3, E16*UnitCosts!$D$3, F16*UnitCosts!$F$3, G16*UnitCosts!$E$4, IF(H16="Yes",UnitCosts!$G$3), IF(J16="Yes",UnitCosts!$H$3), IF(K16="Yes",UnitCosts!$I$3))/P16</f>
        <v>0.10810810810810811</v>
      </c>
      <c r="P16" s="3">
        <v>740</v>
      </c>
      <c r="AI16" s="19"/>
    </row>
    <row r="17" spans="1:35">
      <c r="A17" s="39" t="s">
        <v>52</v>
      </c>
      <c r="B17" s="40">
        <v>128</v>
      </c>
      <c r="C17" s="46">
        <v>0</v>
      </c>
      <c r="D17" s="16">
        <v>0</v>
      </c>
      <c r="E17" s="13">
        <v>0</v>
      </c>
      <c r="F17" s="13">
        <v>0</v>
      </c>
      <c r="G17" s="13">
        <v>0</v>
      </c>
      <c r="H17" s="14" t="s">
        <v>42</v>
      </c>
      <c r="I17" s="38" t="s">
        <v>41</v>
      </c>
      <c r="J17" s="38" t="s">
        <v>41</v>
      </c>
      <c r="K17" s="15" t="s">
        <v>43</v>
      </c>
      <c r="L17" s="21">
        <v>0</v>
      </c>
      <c r="M17" s="28">
        <f>SUM(C17,D17,E17,F17,G17,L17)</f>
        <v>0</v>
      </c>
      <c r="N17" s="30" t="str">
        <f t="shared" si="0"/>
        <v>YES</v>
      </c>
      <c r="O17" s="23">
        <f>SUM(M17*UnitCosts!$J$3, D17*UnitCosts!$C$3, C17*UnitCosts!$B$3, E17*UnitCosts!$D$3, F17*UnitCosts!$F$3, G17*UnitCosts!$E$3, IF(H17="Yes",UnitCosts!$G$3), IF(J17="Yes",UnitCosts!$H$3), IF(K17="Yes",UnitCosts!$I$3))/P17</f>
        <v>8.1135902636916835E-2</v>
      </c>
      <c r="P17" s="3">
        <v>986</v>
      </c>
      <c r="AI17" s="19"/>
    </row>
    <row r="18" spans="1:35" ht="15.75" thickBot="1">
      <c r="A18" s="39" t="s">
        <v>53</v>
      </c>
      <c r="B18" s="40">
        <v>16</v>
      </c>
      <c r="C18" s="57" t="s">
        <v>41</v>
      </c>
      <c r="D18" s="47">
        <v>0</v>
      </c>
      <c r="E18" s="48">
        <v>0</v>
      </c>
      <c r="F18" s="49">
        <v>0</v>
      </c>
      <c r="G18" s="80" t="s">
        <v>41</v>
      </c>
      <c r="H18" s="50" t="s">
        <v>41</v>
      </c>
      <c r="I18" s="50" t="s">
        <v>41</v>
      </c>
      <c r="J18" s="50" t="s">
        <v>41</v>
      </c>
      <c r="K18" s="50" t="s">
        <v>41</v>
      </c>
      <c r="L18" s="81" t="s">
        <v>41</v>
      </c>
      <c r="M18" s="77">
        <f>SUM(C18,D18,E18,F18,G18,L18)</f>
        <v>0</v>
      </c>
      <c r="N18" s="78" t="str">
        <f t="shared" si="0"/>
        <v>YES</v>
      </c>
      <c r="O18" s="79">
        <f>SUM(M18*UnitCosts!$J$2, D18*UnitCosts!$K$2,                                            E18*UnitCosts!$L$2, F18*UnitCosts!$M$2, IF(H18="Yes",UnitCosts!$G$2), IF(J18="Yes",UnitCosts!$H$2), IF(K18="Yes",UnitCosts!$I$2))/P18</f>
        <v>0</v>
      </c>
      <c r="P18" s="3">
        <v>260</v>
      </c>
      <c r="AI18" s="19"/>
    </row>
    <row r="20" spans="1:35" ht="74.25" customHeight="1">
      <c r="A20" s="85" t="s">
        <v>54</v>
      </c>
      <c r="B20" s="85"/>
      <c r="C20" s="85"/>
      <c r="D20" s="85"/>
      <c r="E20" s="85"/>
      <c r="G20" s="58"/>
      <c r="H20" s="58"/>
      <c r="I20" s="11"/>
      <c r="J20" s="11"/>
      <c r="K20" s="11"/>
      <c r="L20" s="11"/>
      <c r="M20" s="10"/>
    </row>
    <row r="21" spans="1:35" ht="15" customHeight="1">
      <c r="C21" s="9"/>
      <c r="D21" s="9"/>
      <c r="E21" s="9"/>
      <c r="F21" s="9"/>
      <c r="G21" s="9"/>
      <c r="H21" s="9"/>
      <c r="I21" s="9"/>
      <c r="J21" s="9"/>
      <c r="K21" s="9"/>
      <c r="L21" s="9"/>
      <c r="M21" s="9"/>
      <c r="N21" s="9"/>
    </row>
    <row r="22" spans="1:35" ht="15" customHeight="1"/>
    <row r="23" spans="1:35" ht="15" customHeight="1"/>
    <row r="24" spans="1:35" ht="15" customHeight="1"/>
    <row r="25" spans="1:35" ht="15" customHeight="1"/>
    <row r="26" spans="1:35" ht="15" customHeight="1"/>
    <row r="27" spans="1:35" ht="15" customHeight="1"/>
    <row r="28" spans="1:35" ht="15" customHeight="1"/>
    <row r="29" spans="1:35" ht="15" customHeight="1"/>
    <row r="30" spans="1:35" ht="15" customHeight="1"/>
    <row r="31" spans="1:35" ht="15" customHeight="1"/>
    <row r="32" spans="1:35"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spans="1:17" ht="15" customHeight="1"/>
    <row r="98" spans="1:17" ht="15" customHeight="1"/>
    <row r="99" spans="1:17" ht="15" customHeight="1"/>
    <row r="100" spans="1:17" ht="15" customHeight="1"/>
    <row r="101" spans="1:17" ht="15" customHeight="1"/>
    <row r="102" spans="1:17" ht="15" customHeight="1"/>
    <row r="103" spans="1:17" ht="15" customHeight="1"/>
    <row r="104" spans="1:17" ht="15" customHeight="1"/>
    <row r="105" spans="1:17" ht="15" customHeight="1"/>
    <row r="107" spans="1:17">
      <c r="A107" s="34"/>
      <c r="B107" s="34"/>
    </row>
    <row r="108" spans="1:17">
      <c r="A108" s="34"/>
      <c r="B108" s="34"/>
    </row>
    <row r="109" spans="1:17">
      <c r="A109" s="34"/>
      <c r="B109" s="34"/>
    </row>
    <row r="110" spans="1:17">
      <c r="A110" s="34"/>
      <c r="B110" s="34"/>
      <c r="C110" s="34"/>
      <c r="D110" s="34"/>
      <c r="E110" s="34"/>
      <c r="F110" s="34"/>
      <c r="G110" s="34"/>
      <c r="H110" s="34"/>
      <c r="I110" s="34"/>
      <c r="J110" s="34"/>
      <c r="K110" s="34"/>
      <c r="L110" s="34"/>
      <c r="M110" s="34"/>
      <c r="N110" s="34"/>
      <c r="O110" s="34"/>
      <c r="Q110" s="34"/>
    </row>
    <row r="111" spans="1:17">
      <c r="A111" s="34"/>
      <c r="B111" s="34"/>
      <c r="C111" s="34"/>
      <c r="D111" s="34"/>
    </row>
    <row r="112" spans="1:17">
      <c r="D112" s="34"/>
    </row>
    <row r="113" spans="4:17">
      <c r="D113" s="34"/>
    </row>
    <row r="114" spans="4:17">
      <c r="D114" s="34"/>
    </row>
    <row r="115" spans="4:17">
      <c r="D115" s="34"/>
    </row>
    <row r="116" spans="4:17">
      <c r="D116" s="34"/>
    </row>
    <row r="117" spans="4:17">
      <c r="D117" s="34"/>
    </row>
    <row r="118" spans="4:17">
      <c r="D118" s="34"/>
    </row>
    <row r="119" spans="4:17">
      <c r="D119" s="34"/>
    </row>
    <row r="120" spans="4:17">
      <c r="D120" s="34"/>
    </row>
    <row r="121" spans="4:17">
      <c r="D121" s="34"/>
      <c r="E121" s="36"/>
      <c r="F121" s="34"/>
      <c r="G121" s="34"/>
      <c r="H121" s="34"/>
      <c r="I121" s="34"/>
      <c r="J121" s="34"/>
      <c r="K121" s="34"/>
      <c r="L121" s="34"/>
      <c r="M121" s="34"/>
      <c r="N121" s="34"/>
      <c r="O121" s="34"/>
      <c r="Q121" s="34"/>
    </row>
    <row r="122" spans="4:17">
      <c r="D122" s="34"/>
      <c r="E122" s="36"/>
      <c r="F122" s="34"/>
      <c r="G122" s="34"/>
      <c r="H122" s="34"/>
      <c r="I122" s="34"/>
      <c r="J122" s="34"/>
      <c r="K122" s="34"/>
      <c r="L122" s="34"/>
      <c r="M122" s="34"/>
      <c r="N122" s="34"/>
      <c r="O122" s="34"/>
      <c r="Q122" s="34"/>
    </row>
    <row r="123" spans="4:17">
      <c r="D123" s="34"/>
      <c r="E123" s="36"/>
      <c r="F123" s="34"/>
      <c r="G123" s="34"/>
      <c r="H123" s="34"/>
      <c r="I123" s="34"/>
      <c r="J123" s="34"/>
      <c r="K123" s="34"/>
      <c r="L123" s="34"/>
      <c r="M123" s="34"/>
      <c r="N123" s="34"/>
      <c r="O123" s="34"/>
      <c r="Q123" s="34"/>
    </row>
    <row r="124" spans="4:17">
      <c r="D124" s="34"/>
      <c r="E124" s="36"/>
      <c r="F124" s="34"/>
      <c r="G124" s="34"/>
      <c r="H124" s="34"/>
      <c r="I124" s="34"/>
      <c r="J124" s="34"/>
      <c r="K124" s="34"/>
      <c r="L124" s="34"/>
      <c r="M124" s="34"/>
      <c r="N124" s="34"/>
      <c r="O124" s="34"/>
      <c r="Q124" s="34"/>
    </row>
    <row r="125" spans="4:17">
      <c r="D125" s="34"/>
      <c r="E125" s="36"/>
      <c r="F125" s="34"/>
      <c r="G125" s="34"/>
      <c r="H125" s="34"/>
      <c r="I125" s="34"/>
      <c r="J125" s="34"/>
      <c r="K125" s="34"/>
      <c r="L125" s="34"/>
      <c r="M125" s="34"/>
      <c r="N125" s="34"/>
      <c r="O125" s="34"/>
      <c r="Q125" s="34"/>
    </row>
    <row r="126" spans="4:17">
      <c r="D126" s="34"/>
      <c r="E126" s="34"/>
      <c r="F126" s="34"/>
      <c r="G126" s="34"/>
      <c r="H126" s="34"/>
      <c r="I126" s="34"/>
      <c r="J126" s="34"/>
      <c r="K126" s="34"/>
      <c r="L126" s="34"/>
      <c r="M126" s="34"/>
      <c r="N126" s="34"/>
      <c r="O126" s="34"/>
      <c r="Q126" s="34"/>
    </row>
    <row r="127" spans="4:17">
      <c r="D127" s="34"/>
      <c r="E127" s="34"/>
      <c r="F127" s="34"/>
      <c r="G127" s="34"/>
      <c r="H127" s="34"/>
      <c r="I127" s="34"/>
      <c r="J127" s="34"/>
      <c r="K127" s="34"/>
      <c r="L127" s="34"/>
      <c r="M127" s="34"/>
      <c r="N127" s="34"/>
      <c r="O127" s="34"/>
      <c r="Q127" s="34"/>
    </row>
    <row r="128" spans="4:17">
      <c r="D128" s="34"/>
      <c r="E128" s="34"/>
      <c r="F128" s="34"/>
      <c r="G128" s="34"/>
      <c r="H128" s="34"/>
      <c r="I128" s="34"/>
      <c r="J128" s="34"/>
      <c r="K128" s="34"/>
      <c r="L128" s="34"/>
      <c r="M128" s="34"/>
      <c r="N128" s="34"/>
      <c r="O128" s="34"/>
      <c r="Q128" s="34"/>
    </row>
    <row r="129" spans="4:17">
      <c r="D129" s="34"/>
      <c r="E129" s="34"/>
      <c r="F129" s="34"/>
      <c r="G129" s="34"/>
      <c r="H129" s="34"/>
      <c r="I129" s="34"/>
      <c r="J129" s="34"/>
      <c r="K129" s="34"/>
      <c r="L129" s="34"/>
      <c r="M129" s="34"/>
      <c r="N129" s="34"/>
      <c r="O129" s="34"/>
      <c r="Q129" s="34"/>
    </row>
    <row r="130" spans="4:17">
      <c r="D130" s="34"/>
      <c r="E130" s="34"/>
      <c r="F130" s="34"/>
      <c r="G130" s="34"/>
      <c r="H130" s="34"/>
      <c r="I130" s="34"/>
      <c r="J130" s="34"/>
      <c r="K130" s="34"/>
      <c r="L130" s="34"/>
      <c r="M130" s="34"/>
      <c r="N130" s="34"/>
      <c r="O130" s="34"/>
      <c r="Q130" s="34"/>
    </row>
    <row r="131" spans="4:17">
      <c r="D131" s="34"/>
      <c r="E131" s="34"/>
      <c r="F131" s="34"/>
      <c r="G131" s="34"/>
      <c r="H131" s="34"/>
      <c r="I131" s="34"/>
      <c r="J131" s="34"/>
      <c r="K131" s="34"/>
      <c r="L131" s="34"/>
      <c r="M131" s="34"/>
      <c r="N131" s="34"/>
      <c r="O131" s="34"/>
      <c r="Q131" s="34"/>
    </row>
    <row r="132" spans="4:17">
      <c r="D132" s="34"/>
      <c r="E132" s="34"/>
      <c r="F132" s="34"/>
      <c r="G132" s="34"/>
      <c r="H132" s="34"/>
      <c r="I132" s="34"/>
      <c r="J132" s="34"/>
      <c r="K132" s="34"/>
      <c r="L132" s="34"/>
      <c r="M132" s="34"/>
      <c r="N132" s="34"/>
      <c r="O132" s="34"/>
      <c r="Q132" s="34"/>
    </row>
    <row r="133" spans="4:17">
      <c r="D133" s="34"/>
      <c r="E133" s="34"/>
      <c r="F133" s="34"/>
      <c r="G133" s="34"/>
      <c r="H133" s="34"/>
      <c r="I133" s="34"/>
      <c r="J133" s="34"/>
      <c r="K133" s="34"/>
      <c r="L133" s="34"/>
      <c r="M133" s="34"/>
      <c r="N133" s="34"/>
      <c r="O133" s="34"/>
      <c r="Q133" s="34"/>
    </row>
    <row r="134" spans="4:17">
      <c r="D134" s="34"/>
      <c r="E134" s="34"/>
      <c r="F134" s="34"/>
      <c r="G134" s="34"/>
      <c r="H134" s="34"/>
      <c r="I134" s="34"/>
      <c r="J134" s="34"/>
      <c r="K134" s="34"/>
      <c r="L134" s="34"/>
      <c r="M134" s="34"/>
      <c r="N134" s="34"/>
      <c r="O134" s="34"/>
      <c r="Q134" s="34"/>
    </row>
    <row r="135" spans="4:17">
      <c r="D135" s="34"/>
      <c r="E135" s="34"/>
      <c r="F135" s="34"/>
      <c r="G135" s="34"/>
      <c r="H135" s="34"/>
      <c r="I135" s="34"/>
      <c r="J135" s="34"/>
      <c r="K135" s="34"/>
      <c r="L135" s="34"/>
      <c r="M135" s="34"/>
      <c r="N135" s="34"/>
      <c r="O135" s="34"/>
      <c r="Q135" s="34"/>
    </row>
    <row r="136" spans="4:17">
      <c r="D136" s="34"/>
      <c r="E136" s="34"/>
      <c r="F136" s="34"/>
      <c r="G136" s="34"/>
      <c r="H136" s="34"/>
      <c r="I136" s="34"/>
      <c r="J136" s="34"/>
      <c r="K136" s="34"/>
      <c r="L136" s="34"/>
      <c r="M136" s="34"/>
      <c r="N136" s="34"/>
      <c r="O136" s="34"/>
      <c r="Q136" s="34"/>
    </row>
    <row r="137" spans="4:17">
      <c r="D137" s="34"/>
      <c r="E137" s="34"/>
      <c r="F137" s="34"/>
      <c r="G137" s="34"/>
      <c r="H137" s="34"/>
      <c r="I137" s="34"/>
      <c r="J137" s="34"/>
      <c r="K137" s="34"/>
      <c r="L137" s="34"/>
      <c r="M137" s="34"/>
      <c r="N137" s="34"/>
      <c r="O137" s="34"/>
      <c r="Q137" s="34"/>
    </row>
    <row r="138" spans="4:17">
      <c r="D138" s="34"/>
      <c r="E138" s="34"/>
      <c r="F138" s="34"/>
      <c r="G138" s="34"/>
      <c r="H138" s="34"/>
      <c r="I138" s="34"/>
      <c r="J138" s="34"/>
      <c r="K138" s="34"/>
      <c r="L138" s="34"/>
      <c r="M138" s="34"/>
      <c r="N138" s="34"/>
      <c r="O138" s="34"/>
      <c r="Q138" s="34"/>
    </row>
    <row r="139" spans="4:17">
      <c r="D139" s="34"/>
      <c r="E139" s="34"/>
      <c r="F139" s="34"/>
      <c r="G139" s="34"/>
      <c r="H139" s="34"/>
      <c r="I139" s="34"/>
      <c r="J139" s="34"/>
      <c r="K139" s="34"/>
      <c r="L139" s="34"/>
      <c r="M139" s="34"/>
      <c r="N139" s="34"/>
      <c r="O139" s="34"/>
      <c r="Q139" s="34"/>
    </row>
    <row r="140" spans="4:17">
      <c r="D140" s="34"/>
      <c r="E140" s="34"/>
      <c r="F140" s="34"/>
      <c r="G140" s="34"/>
      <c r="H140" s="34"/>
      <c r="I140" s="34"/>
      <c r="J140" s="34"/>
      <c r="K140" s="34"/>
      <c r="L140" s="34"/>
      <c r="M140" s="34"/>
      <c r="N140" s="34"/>
      <c r="O140" s="34"/>
      <c r="Q140" s="34"/>
    </row>
    <row r="141" spans="4:17">
      <c r="D141" s="34"/>
      <c r="E141" s="34"/>
      <c r="F141" s="34"/>
      <c r="G141" s="34"/>
      <c r="H141" s="34"/>
      <c r="I141" s="34"/>
      <c r="J141" s="34"/>
      <c r="K141" s="34"/>
      <c r="L141" s="34"/>
      <c r="M141" s="34"/>
      <c r="N141" s="34"/>
      <c r="O141" s="34"/>
      <c r="Q141" s="34"/>
    </row>
    <row r="142" spans="4:17">
      <c r="D142" s="34"/>
      <c r="E142" s="34"/>
      <c r="F142" s="34"/>
      <c r="G142" s="34"/>
      <c r="H142" s="34"/>
      <c r="I142" s="34"/>
      <c r="J142" s="34"/>
      <c r="K142" s="34"/>
      <c r="L142" s="34"/>
      <c r="M142" s="34"/>
      <c r="N142" s="34"/>
      <c r="O142" s="34"/>
      <c r="Q142" s="34"/>
    </row>
    <row r="143" spans="4:17">
      <c r="D143" s="34"/>
      <c r="E143" s="34"/>
      <c r="F143" s="34"/>
      <c r="G143" s="34"/>
      <c r="H143" s="34"/>
      <c r="I143" s="34"/>
      <c r="J143" s="34"/>
      <c r="K143" s="34"/>
      <c r="L143" s="34"/>
      <c r="M143" s="34"/>
      <c r="N143" s="34"/>
      <c r="O143" s="34"/>
      <c r="Q143" s="34"/>
    </row>
    <row r="144" spans="4:17">
      <c r="D144" s="34"/>
      <c r="E144" s="34"/>
      <c r="F144" s="34"/>
      <c r="G144" s="34"/>
      <c r="H144" s="34"/>
      <c r="I144" s="34"/>
      <c r="J144" s="34"/>
      <c r="K144" s="34"/>
      <c r="L144" s="34"/>
      <c r="M144" s="34"/>
      <c r="N144" s="34"/>
      <c r="O144" s="34"/>
      <c r="Q144" s="34"/>
    </row>
    <row r="145" spans="4:17">
      <c r="D145" s="34"/>
      <c r="E145" s="34"/>
      <c r="F145" s="34"/>
      <c r="G145" s="34"/>
      <c r="H145" s="34"/>
      <c r="I145" s="34"/>
      <c r="J145" s="34"/>
      <c r="K145" s="34"/>
      <c r="L145" s="34"/>
      <c r="M145" s="34"/>
      <c r="N145" s="34"/>
      <c r="O145" s="34"/>
      <c r="Q145" s="34"/>
    </row>
    <row r="146" spans="4:17">
      <c r="D146" s="34"/>
      <c r="E146" s="34"/>
      <c r="F146" s="34"/>
      <c r="G146" s="34"/>
      <c r="H146" s="34"/>
      <c r="I146" s="34"/>
      <c r="J146" s="34"/>
      <c r="K146" s="34"/>
      <c r="L146" s="34"/>
      <c r="M146" s="34"/>
      <c r="N146" s="34"/>
      <c r="O146" s="34"/>
      <c r="Q146" s="34"/>
    </row>
    <row r="147" spans="4:17">
      <c r="D147" s="34"/>
      <c r="E147" s="34"/>
      <c r="F147" s="34"/>
      <c r="G147" s="34"/>
      <c r="H147" s="34"/>
      <c r="I147" s="34"/>
      <c r="J147" s="34"/>
      <c r="K147" s="34"/>
      <c r="L147" s="34"/>
      <c r="M147" s="34"/>
      <c r="N147" s="34"/>
      <c r="O147" s="34"/>
      <c r="Q147" s="34"/>
    </row>
    <row r="148" spans="4:17">
      <c r="D148" s="34"/>
      <c r="E148" s="34"/>
      <c r="F148" s="34"/>
      <c r="G148" s="34"/>
      <c r="H148" s="34"/>
      <c r="I148" s="34"/>
      <c r="J148" s="34"/>
      <c r="K148" s="34"/>
      <c r="L148" s="34"/>
      <c r="M148" s="34"/>
      <c r="N148" s="34"/>
      <c r="O148" s="34"/>
      <c r="Q148" s="34"/>
    </row>
    <row r="149" spans="4:17">
      <c r="D149" s="34"/>
      <c r="E149" s="34"/>
      <c r="F149" s="34"/>
      <c r="G149" s="34"/>
      <c r="H149" s="34"/>
      <c r="I149" s="34"/>
      <c r="J149" s="34"/>
      <c r="K149" s="34"/>
      <c r="L149" s="34"/>
      <c r="M149" s="34"/>
      <c r="N149" s="34"/>
      <c r="O149" s="34"/>
      <c r="Q149" s="34"/>
    </row>
    <row r="150" spans="4:17">
      <c r="D150" s="34"/>
      <c r="E150" s="34"/>
      <c r="F150" s="34"/>
      <c r="G150" s="34"/>
      <c r="H150" s="34"/>
      <c r="I150" s="34"/>
      <c r="J150" s="34"/>
      <c r="K150" s="34"/>
      <c r="L150" s="34"/>
      <c r="M150" s="34"/>
      <c r="N150" s="34"/>
      <c r="O150" s="34"/>
      <c r="Q150" s="34"/>
    </row>
    <row r="151" spans="4:17">
      <c r="D151" s="34"/>
      <c r="E151" s="34"/>
      <c r="F151" s="34"/>
      <c r="G151" s="34"/>
      <c r="H151" s="34"/>
      <c r="I151" s="34"/>
      <c r="J151" s="34"/>
      <c r="K151" s="34"/>
      <c r="L151" s="34"/>
      <c r="M151" s="34"/>
      <c r="N151" s="34"/>
      <c r="O151" s="34"/>
      <c r="Q151" s="34"/>
    </row>
    <row r="152" spans="4:17">
      <c r="D152" s="34"/>
      <c r="E152" s="34"/>
      <c r="F152" s="34"/>
      <c r="G152" s="34"/>
      <c r="H152" s="34"/>
      <c r="I152" s="34"/>
      <c r="J152" s="34"/>
      <c r="K152" s="34"/>
      <c r="L152" s="34"/>
      <c r="M152" s="34"/>
      <c r="N152" s="34"/>
      <c r="O152" s="34"/>
      <c r="Q152" s="34"/>
    </row>
    <row r="153" spans="4:17">
      <c r="D153" s="34"/>
      <c r="E153" s="34"/>
      <c r="F153" s="34"/>
      <c r="G153" s="34"/>
      <c r="H153" s="34"/>
      <c r="I153" s="34"/>
      <c r="J153" s="34"/>
      <c r="K153" s="34"/>
      <c r="L153" s="34"/>
      <c r="M153" s="34"/>
      <c r="N153" s="34"/>
      <c r="O153" s="34"/>
      <c r="Q153" s="34"/>
    </row>
    <row r="154" spans="4:17">
      <c r="D154" s="34"/>
      <c r="E154" s="34"/>
      <c r="F154" s="34"/>
      <c r="G154" s="34"/>
      <c r="H154" s="34"/>
      <c r="I154" s="34"/>
      <c r="J154" s="34"/>
      <c r="K154" s="34"/>
      <c r="L154" s="34"/>
      <c r="M154" s="34"/>
      <c r="N154" s="34"/>
      <c r="O154" s="34"/>
      <c r="Q154" s="34"/>
    </row>
    <row r="155" spans="4:17">
      <c r="D155" s="34"/>
      <c r="E155" s="34"/>
      <c r="F155" s="34"/>
      <c r="G155" s="34"/>
      <c r="H155" s="34"/>
      <c r="I155" s="34"/>
      <c r="J155" s="34"/>
      <c r="K155" s="34"/>
      <c r="L155" s="34"/>
      <c r="M155" s="34"/>
      <c r="N155" s="34"/>
      <c r="O155" s="34"/>
      <c r="Q155" s="34"/>
    </row>
    <row r="156" spans="4:17">
      <c r="D156" s="34"/>
      <c r="E156" s="34"/>
      <c r="F156" s="34"/>
      <c r="G156" s="34"/>
      <c r="H156" s="34"/>
      <c r="I156" s="34"/>
      <c r="J156" s="34"/>
      <c r="K156" s="34"/>
      <c r="L156" s="34"/>
      <c r="M156" s="34"/>
      <c r="N156" s="34"/>
      <c r="O156" s="34"/>
      <c r="Q156" s="34"/>
    </row>
    <row r="157" spans="4:17">
      <c r="D157" s="34"/>
      <c r="E157" s="34"/>
      <c r="F157" s="34"/>
      <c r="G157" s="34"/>
      <c r="H157" s="34"/>
      <c r="I157" s="34"/>
      <c r="J157" s="34"/>
      <c r="K157" s="34"/>
      <c r="L157" s="34"/>
      <c r="M157" s="34"/>
      <c r="N157" s="34"/>
      <c r="O157" s="34"/>
      <c r="Q157" s="34"/>
    </row>
    <row r="158" spans="4:17">
      <c r="D158" s="34"/>
      <c r="E158" s="34"/>
      <c r="F158" s="34"/>
      <c r="G158" s="34"/>
      <c r="H158" s="34"/>
      <c r="I158" s="34"/>
      <c r="J158" s="34"/>
      <c r="K158" s="34"/>
      <c r="L158" s="34"/>
      <c r="M158" s="34"/>
      <c r="N158" s="34"/>
      <c r="O158" s="34"/>
      <c r="Q158" s="34"/>
    </row>
    <row r="159" spans="4:17">
      <c r="D159" s="34"/>
      <c r="E159" s="34"/>
      <c r="F159" s="34"/>
      <c r="G159" s="34"/>
      <c r="H159" s="34"/>
      <c r="I159" s="34"/>
      <c r="J159" s="34"/>
      <c r="K159" s="34"/>
      <c r="L159" s="34"/>
      <c r="M159" s="34"/>
      <c r="N159" s="34"/>
      <c r="O159" s="34"/>
      <c r="Q159" s="34"/>
    </row>
    <row r="160" spans="4:17">
      <c r="D160" s="34"/>
      <c r="E160" s="34"/>
      <c r="F160" s="34"/>
      <c r="G160" s="34"/>
      <c r="H160" s="34"/>
      <c r="I160" s="34"/>
      <c r="J160" s="34"/>
      <c r="K160" s="34"/>
      <c r="L160" s="34"/>
      <c r="M160" s="34"/>
      <c r="N160" s="34"/>
      <c r="O160" s="34"/>
      <c r="Q160" s="34"/>
    </row>
    <row r="161" spans="4:17">
      <c r="D161" s="34"/>
      <c r="E161" s="34"/>
      <c r="F161" s="34"/>
      <c r="G161" s="34"/>
      <c r="H161" s="34"/>
      <c r="I161" s="34"/>
      <c r="J161" s="34"/>
      <c r="K161" s="34"/>
      <c r="L161" s="34"/>
      <c r="M161" s="34"/>
      <c r="N161" s="34"/>
      <c r="O161" s="34"/>
      <c r="Q161" s="34"/>
    </row>
    <row r="162" spans="4:17">
      <c r="D162" s="34"/>
      <c r="E162" s="34"/>
      <c r="F162" s="34"/>
      <c r="G162" s="34"/>
      <c r="H162" s="34"/>
      <c r="I162" s="34"/>
      <c r="J162" s="34"/>
      <c r="K162" s="34"/>
      <c r="L162" s="34"/>
      <c r="M162" s="34"/>
      <c r="N162" s="34"/>
      <c r="O162" s="34"/>
      <c r="Q162" s="34"/>
    </row>
    <row r="163" spans="4:17">
      <c r="D163" s="34"/>
      <c r="E163" s="34"/>
      <c r="F163" s="34"/>
      <c r="G163" s="34"/>
      <c r="H163" s="34"/>
      <c r="I163" s="34"/>
      <c r="J163" s="34"/>
      <c r="K163" s="34"/>
      <c r="L163" s="34"/>
      <c r="M163" s="34"/>
      <c r="N163" s="34"/>
      <c r="O163" s="34"/>
      <c r="Q163" s="34"/>
    </row>
    <row r="164" spans="4:17">
      <c r="D164" s="34"/>
      <c r="E164" s="34"/>
      <c r="F164" s="34"/>
      <c r="G164" s="34"/>
      <c r="H164" s="34"/>
      <c r="I164" s="34"/>
      <c r="J164" s="34"/>
      <c r="K164" s="34"/>
      <c r="L164" s="34"/>
      <c r="M164" s="34"/>
      <c r="N164" s="34"/>
      <c r="O164" s="34"/>
      <c r="Q164" s="34"/>
    </row>
    <row r="165" spans="4:17">
      <c r="D165" s="34"/>
      <c r="E165" s="34"/>
      <c r="F165" s="34"/>
      <c r="G165" s="34"/>
      <c r="H165" s="34"/>
      <c r="I165" s="34"/>
      <c r="J165" s="34"/>
      <c r="K165" s="34"/>
      <c r="L165" s="34"/>
      <c r="M165" s="34"/>
      <c r="N165" s="34"/>
      <c r="O165" s="34"/>
      <c r="Q165" s="34"/>
    </row>
    <row r="166" spans="4:17">
      <c r="D166" s="34"/>
      <c r="E166" s="34"/>
      <c r="F166" s="34"/>
      <c r="G166" s="34"/>
      <c r="H166" s="34"/>
      <c r="I166" s="34"/>
      <c r="J166" s="34"/>
      <c r="K166" s="34"/>
      <c r="L166" s="34"/>
      <c r="M166" s="34"/>
      <c r="N166" s="34"/>
      <c r="O166" s="34"/>
      <c r="Q166" s="34"/>
    </row>
    <row r="167" spans="4:17">
      <c r="D167" s="34"/>
      <c r="E167" s="34"/>
      <c r="F167" s="34"/>
      <c r="G167" s="34"/>
      <c r="H167" s="34"/>
      <c r="I167" s="34"/>
      <c r="J167" s="34"/>
      <c r="K167" s="34"/>
      <c r="L167" s="34"/>
      <c r="M167" s="34"/>
      <c r="N167" s="34"/>
      <c r="O167" s="34"/>
      <c r="Q167" s="34"/>
    </row>
    <row r="168" spans="4:17">
      <c r="D168" s="34"/>
      <c r="E168" s="34"/>
      <c r="F168" s="34"/>
      <c r="G168" s="34"/>
      <c r="H168" s="34"/>
      <c r="I168" s="34"/>
      <c r="J168" s="34"/>
      <c r="K168" s="34"/>
      <c r="L168" s="34"/>
      <c r="M168" s="34"/>
      <c r="N168" s="34"/>
      <c r="O168" s="34"/>
      <c r="Q168" s="34"/>
    </row>
    <row r="169" spans="4:17">
      <c r="D169" s="34"/>
      <c r="E169" s="34"/>
      <c r="F169" s="34"/>
      <c r="G169" s="34"/>
      <c r="H169" s="34"/>
      <c r="I169" s="34"/>
      <c r="J169" s="34"/>
      <c r="K169" s="34"/>
      <c r="L169" s="34"/>
      <c r="M169" s="34"/>
      <c r="N169" s="34"/>
      <c r="O169" s="34"/>
      <c r="Q169" s="34"/>
    </row>
    <row r="170" spans="4:17">
      <c r="D170" s="34"/>
      <c r="E170" s="34"/>
      <c r="F170" s="34"/>
      <c r="G170" s="34"/>
      <c r="H170" s="34"/>
      <c r="I170" s="34"/>
      <c r="J170" s="34"/>
      <c r="K170" s="34"/>
      <c r="L170" s="34"/>
      <c r="M170" s="34"/>
      <c r="N170" s="34"/>
      <c r="O170" s="34"/>
      <c r="Q170" s="34"/>
    </row>
    <row r="171" spans="4:17">
      <c r="D171" s="34"/>
      <c r="E171" s="34"/>
      <c r="F171" s="34"/>
      <c r="G171" s="34"/>
      <c r="H171" s="34"/>
      <c r="I171" s="34"/>
      <c r="J171" s="34"/>
      <c r="K171" s="34"/>
      <c r="L171" s="34"/>
      <c r="M171" s="34"/>
      <c r="N171" s="34"/>
      <c r="O171" s="34"/>
      <c r="Q171" s="34"/>
    </row>
    <row r="172" spans="4:17">
      <c r="D172" s="34"/>
      <c r="E172" s="34"/>
      <c r="F172" s="34"/>
      <c r="G172" s="34"/>
      <c r="H172" s="34"/>
      <c r="I172" s="34"/>
      <c r="J172" s="34"/>
      <c r="K172" s="34"/>
      <c r="L172" s="34"/>
      <c r="M172" s="34"/>
      <c r="N172" s="34"/>
      <c r="O172" s="34"/>
      <c r="Q172" s="34"/>
    </row>
    <row r="173" spans="4:17">
      <c r="D173" s="34"/>
      <c r="E173" s="34"/>
      <c r="F173" s="34"/>
      <c r="G173" s="34"/>
      <c r="H173" s="34"/>
      <c r="I173" s="34"/>
      <c r="J173" s="34"/>
      <c r="K173" s="34"/>
      <c r="L173" s="34"/>
      <c r="M173" s="34"/>
      <c r="N173" s="34"/>
      <c r="O173" s="34"/>
      <c r="Q173" s="34"/>
    </row>
    <row r="174" spans="4:17">
      <c r="D174" s="34"/>
      <c r="E174" s="34"/>
      <c r="F174" s="34"/>
      <c r="G174" s="34"/>
      <c r="H174" s="34"/>
      <c r="I174" s="34"/>
      <c r="J174" s="34"/>
      <c r="K174" s="34"/>
      <c r="L174" s="34"/>
      <c r="M174" s="34"/>
      <c r="N174" s="34"/>
      <c r="O174" s="34"/>
      <c r="Q174" s="34"/>
    </row>
    <row r="175" spans="4:17">
      <c r="D175" s="34"/>
      <c r="E175" s="34"/>
      <c r="F175" s="34"/>
      <c r="G175" s="34"/>
      <c r="H175" s="34"/>
      <c r="I175" s="34"/>
      <c r="J175" s="34"/>
      <c r="K175" s="34"/>
      <c r="L175" s="34"/>
      <c r="M175" s="34"/>
      <c r="N175" s="34"/>
      <c r="O175" s="34"/>
      <c r="Q175" s="34"/>
    </row>
    <row r="176" spans="4:17">
      <c r="D176" s="34"/>
      <c r="E176" s="34"/>
      <c r="F176" s="34"/>
      <c r="G176" s="34"/>
      <c r="H176" s="34"/>
      <c r="I176" s="34"/>
      <c r="J176" s="34"/>
      <c r="K176" s="34"/>
      <c r="L176" s="34"/>
      <c r="M176" s="34"/>
      <c r="N176" s="34"/>
      <c r="O176" s="34"/>
      <c r="Q176" s="34"/>
    </row>
    <row r="177" spans="4:17">
      <c r="D177" s="34"/>
      <c r="E177" s="34"/>
      <c r="F177" s="34"/>
      <c r="G177" s="34"/>
      <c r="H177" s="34"/>
      <c r="I177" s="34"/>
      <c r="J177" s="34"/>
      <c r="K177" s="34"/>
      <c r="L177" s="34"/>
      <c r="M177" s="34"/>
      <c r="N177" s="34"/>
      <c r="O177" s="34"/>
      <c r="Q177" s="34"/>
    </row>
    <row r="178" spans="4:17">
      <c r="D178" s="34"/>
      <c r="E178" s="34"/>
      <c r="F178" s="34"/>
      <c r="G178" s="34"/>
      <c r="H178" s="34"/>
      <c r="I178" s="34"/>
      <c r="J178" s="34"/>
      <c r="K178" s="34"/>
      <c r="L178" s="34"/>
      <c r="M178" s="34"/>
      <c r="N178" s="34"/>
      <c r="O178" s="34"/>
      <c r="Q178" s="34"/>
    </row>
    <row r="179" spans="4:17">
      <c r="D179" s="34"/>
      <c r="E179" s="34"/>
      <c r="F179" s="34"/>
      <c r="G179" s="34"/>
      <c r="H179" s="34"/>
      <c r="I179" s="34"/>
      <c r="J179" s="34"/>
      <c r="K179" s="34"/>
      <c r="L179" s="34"/>
      <c r="M179" s="34"/>
      <c r="N179" s="34"/>
      <c r="O179" s="34"/>
      <c r="Q179" s="34"/>
    </row>
    <row r="180" spans="4:17">
      <c r="D180" s="34"/>
      <c r="E180" s="34"/>
      <c r="F180" s="34"/>
      <c r="G180" s="34"/>
      <c r="H180" s="34"/>
      <c r="I180" s="34"/>
      <c r="J180" s="34"/>
      <c r="K180" s="34"/>
      <c r="L180" s="34"/>
      <c r="M180" s="34"/>
      <c r="N180" s="34"/>
      <c r="O180" s="34"/>
      <c r="Q180" s="34"/>
    </row>
    <row r="181" spans="4:17">
      <c r="D181" s="34"/>
      <c r="E181" s="34"/>
      <c r="F181" s="34"/>
      <c r="G181" s="34"/>
      <c r="H181" s="34"/>
      <c r="I181" s="34"/>
      <c r="J181" s="34"/>
      <c r="K181" s="34"/>
      <c r="L181" s="34"/>
      <c r="M181" s="34"/>
      <c r="N181" s="34"/>
      <c r="O181" s="34"/>
      <c r="Q181" s="34"/>
    </row>
    <row r="182" spans="4:17">
      <c r="D182" s="34"/>
      <c r="E182" s="34"/>
      <c r="F182" s="34"/>
      <c r="G182" s="34"/>
      <c r="H182" s="34"/>
      <c r="I182" s="34"/>
      <c r="J182" s="34"/>
      <c r="K182" s="34"/>
      <c r="L182" s="34"/>
      <c r="M182" s="34"/>
      <c r="N182" s="34"/>
      <c r="O182" s="34"/>
      <c r="Q182" s="34"/>
    </row>
    <row r="183" spans="4:17">
      <c r="D183" s="34"/>
      <c r="E183" s="34"/>
      <c r="F183" s="34"/>
      <c r="G183" s="34"/>
      <c r="H183" s="34"/>
      <c r="I183" s="34"/>
      <c r="J183" s="34"/>
      <c r="K183" s="34"/>
      <c r="L183" s="34"/>
      <c r="M183" s="34"/>
      <c r="N183" s="34"/>
      <c r="O183" s="34"/>
      <c r="Q183" s="34"/>
    </row>
    <row r="184" spans="4:17">
      <c r="D184" s="34"/>
      <c r="E184" s="34"/>
      <c r="F184" s="34"/>
      <c r="G184" s="34"/>
      <c r="H184" s="34"/>
      <c r="I184" s="34"/>
      <c r="J184" s="34"/>
      <c r="K184" s="34"/>
      <c r="L184" s="34"/>
      <c r="M184" s="34"/>
      <c r="N184" s="34"/>
      <c r="O184" s="34"/>
      <c r="Q184" s="34"/>
    </row>
    <row r="185" spans="4:17">
      <c r="D185" s="34"/>
      <c r="E185" s="34"/>
      <c r="F185" s="34"/>
      <c r="G185" s="34"/>
      <c r="H185" s="34"/>
      <c r="I185" s="34"/>
      <c r="J185" s="34"/>
      <c r="K185" s="34"/>
      <c r="L185" s="34"/>
      <c r="M185" s="34"/>
      <c r="N185" s="34"/>
      <c r="O185" s="34"/>
      <c r="Q185" s="34"/>
    </row>
    <row r="186" spans="4:17">
      <c r="D186" s="34"/>
      <c r="E186" s="34"/>
      <c r="F186" s="34"/>
      <c r="G186" s="34"/>
      <c r="H186" s="34"/>
      <c r="I186" s="34"/>
      <c r="J186" s="34"/>
      <c r="K186" s="34"/>
      <c r="L186" s="34"/>
      <c r="M186" s="34"/>
      <c r="N186" s="34"/>
      <c r="O186" s="34"/>
      <c r="Q186" s="34"/>
    </row>
    <row r="187" spans="4:17">
      <c r="D187" s="34"/>
      <c r="E187" s="34"/>
      <c r="F187" s="34"/>
      <c r="G187" s="34"/>
      <c r="H187" s="34"/>
      <c r="I187" s="34"/>
      <c r="J187" s="34"/>
      <c r="K187" s="34"/>
      <c r="L187" s="34"/>
      <c r="M187" s="34"/>
      <c r="N187" s="34"/>
      <c r="O187" s="34"/>
      <c r="Q187" s="34"/>
    </row>
    <row r="188" spans="4:17">
      <c r="D188" s="34"/>
      <c r="E188" s="34"/>
      <c r="F188" s="34"/>
      <c r="G188" s="34"/>
      <c r="H188" s="34"/>
      <c r="I188" s="34"/>
      <c r="J188" s="34"/>
      <c r="K188" s="34"/>
      <c r="L188" s="34"/>
      <c r="M188" s="34"/>
      <c r="N188" s="34"/>
      <c r="O188" s="34"/>
      <c r="Q188" s="34"/>
    </row>
    <row r="189" spans="4:17">
      <c r="D189" s="34"/>
      <c r="E189" s="34"/>
      <c r="F189" s="34"/>
      <c r="G189" s="34"/>
      <c r="H189" s="34"/>
      <c r="I189" s="34"/>
      <c r="J189" s="34"/>
      <c r="K189" s="34"/>
      <c r="L189" s="34"/>
      <c r="M189" s="34"/>
      <c r="N189" s="34"/>
      <c r="O189" s="34"/>
      <c r="Q189" s="34"/>
    </row>
    <row r="190" spans="4:17">
      <c r="D190" s="34"/>
      <c r="E190" s="34"/>
      <c r="F190" s="34"/>
      <c r="G190" s="34"/>
      <c r="H190" s="34"/>
      <c r="I190" s="34"/>
      <c r="J190" s="34"/>
      <c r="K190" s="34"/>
      <c r="L190" s="34"/>
      <c r="M190" s="34"/>
      <c r="N190" s="34"/>
      <c r="O190" s="34"/>
      <c r="Q190" s="34"/>
    </row>
    <row r="191" spans="4:17">
      <c r="D191" s="34"/>
      <c r="E191" s="34"/>
      <c r="F191" s="34"/>
      <c r="G191" s="34"/>
      <c r="H191" s="34"/>
      <c r="I191" s="34"/>
      <c r="J191" s="34"/>
      <c r="K191" s="34"/>
      <c r="L191" s="34"/>
      <c r="M191" s="34"/>
      <c r="N191" s="34"/>
      <c r="O191" s="34"/>
      <c r="Q191" s="34"/>
    </row>
    <row r="192" spans="4:17">
      <c r="D192" s="34"/>
      <c r="E192" s="34"/>
      <c r="F192" s="34"/>
      <c r="G192" s="34"/>
      <c r="H192" s="34"/>
      <c r="I192" s="34"/>
      <c r="J192" s="34"/>
      <c r="K192" s="34"/>
      <c r="L192" s="34"/>
      <c r="M192" s="34"/>
      <c r="N192" s="34"/>
      <c r="O192" s="34"/>
      <c r="Q192" s="34"/>
    </row>
    <row r="193" spans="4:17">
      <c r="D193" s="34"/>
      <c r="E193" s="34"/>
      <c r="F193" s="34"/>
      <c r="G193" s="34"/>
      <c r="H193" s="34"/>
      <c r="I193" s="34"/>
      <c r="J193" s="34"/>
      <c r="K193" s="34"/>
      <c r="L193" s="34"/>
      <c r="M193" s="34"/>
      <c r="N193" s="34"/>
      <c r="O193" s="34"/>
      <c r="Q193" s="34"/>
    </row>
    <row r="194" spans="4:17">
      <c r="D194" s="34"/>
      <c r="E194" s="34"/>
      <c r="F194" s="34"/>
      <c r="G194" s="34"/>
      <c r="H194" s="34"/>
      <c r="I194" s="34"/>
      <c r="J194" s="34"/>
      <c r="K194" s="34"/>
      <c r="L194" s="34"/>
      <c r="M194" s="34"/>
      <c r="N194" s="34"/>
      <c r="O194" s="34"/>
      <c r="Q194" s="34"/>
    </row>
    <row r="195" spans="4:17">
      <c r="D195" s="34"/>
      <c r="E195" s="34"/>
      <c r="F195" s="34"/>
      <c r="G195" s="34"/>
      <c r="H195" s="34"/>
      <c r="I195" s="34"/>
      <c r="J195" s="34"/>
      <c r="K195" s="34"/>
      <c r="L195" s="34"/>
      <c r="M195" s="34"/>
      <c r="N195" s="34"/>
      <c r="O195" s="34"/>
      <c r="Q195" s="34"/>
    </row>
    <row r="196" spans="4:17">
      <c r="D196" s="34"/>
      <c r="E196" s="34"/>
      <c r="F196" s="34"/>
      <c r="G196" s="34"/>
      <c r="H196" s="34"/>
      <c r="I196" s="34"/>
      <c r="J196" s="34"/>
      <c r="K196" s="34"/>
      <c r="L196" s="34"/>
      <c r="M196" s="34"/>
      <c r="N196" s="34"/>
      <c r="O196" s="34"/>
      <c r="Q196" s="34"/>
    </row>
    <row r="197" spans="4:17">
      <c r="D197" s="34"/>
      <c r="E197" s="34"/>
      <c r="F197" s="34"/>
      <c r="G197" s="34"/>
      <c r="H197" s="34"/>
      <c r="I197" s="34"/>
      <c r="J197" s="34"/>
      <c r="K197" s="34"/>
      <c r="L197" s="34"/>
      <c r="M197" s="34"/>
      <c r="N197" s="34"/>
      <c r="O197" s="34"/>
      <c r="Q197" s="34"/>
    </row>
    <row r="198" spans="4:17">
      <c r="D198" s="34"/>
      <c r="E198" s="34"/>
      <c r="F198" s="34"/>
      <c r="G198" s="34"/>
      <c r="H198" s="34"/>
      <c r="I198" s="34"/>
      <c r="J198" s="34"/>
      <c r="K198" s="34"/>
      <c r="L198" s="34"/>
      <c r="M198" s="34"/>
      <c r="N198" s="34"/>
      <c r="O198" s="34"/>
      <c r="Q198" s="34"/>
    </row>
    <row r="199" spans="4:17">
      <c r="D199" s="34"/>
      <c r="E199" s="34"/>
      <c r="F199" s="34"/>
      <c r="G199" s="34"/>
      <c r="H199" s="34"/>
      <c r="I199" s="34"/>
      <c r="J199" s="34"/>
      <c r="K199" s="34"/>
      <c r="L199" s="34"/>
      <c r="M199" s="34"/>
      <c r="N199" s="34"/>
      <c r="O199" s="34"/>
      <c r="Q199" s="34"/>
    </row>
    <row r="200" spans="4:17">
      <c r="D200" s="34"/>
      <c r="E200" s="34"/>
      <c r="F200" s="34"/>
      <c r="G200" s="34"/>
      <c r="H200" s="34"/>
      <c r="I200" s="34"/>
      <c r="J200" s="34"/>
      <c r="K200" s="34"/>
      <c r="L200" s="34"/>
      <c r="M200" s="34"/>
      <c r="N200" s="34"/>
      <c r="O200" s="34"/>
      <c r="Q200" s="34"/>
    </row>
    <row r="201" spans="4:17">
      <c r="D201" s="34"/>
      <c r="E201" s="34"/>
      <c r="F201" s="34"/>
      <c r="G201" s="34"/>
      <c r="H201" s="34"/>
      <c r="I201" s="34"/>
      <c r="J201" s="34"/>
      <c r="K201" s="34"/>
      <c r="L201" s="34"/>
      <c r="M201" s="34"/>
      <c r="N201" s="34"/>
      <c r="O201" s="34"/>
      <c r="Q201" s="34"/>
    </row>
    <row r="202" spans="4:17">
      <c r="D202" s="34"/>
      <c r="E202" s="34"/>
      <c r="F202" s="34"/>
      <c r="G202" s="34"/>
      <c r="H202" s="34"/>
      <c r="I202" s="34"/>
      <c r="J202" s="34"/>
      <c r="K202" s="34"/>
      <c r="L202" s="34"/>
      <c r="M202" s="34"/>
      <c r="N202" s="34"/>
      <c r="O202" s="34"/>
      <c r="Q202" s="34"/>
    </row>
    <row r="203" spans="4:17">
      <c r="D203" s="34"/>
      <c r="E203" s="34"/>
      <c r="F203" s="34"/>
      <c r="G203" s="34"/>
      <c r="H203" s="34"/>
      <c r="I203" s="34"/>
      <c r="J203" s="34"/>
      <c r="K203" s="34"/>
      <c r="L203" s="34"/>
      <c r="M203" s="34"/>
      <c r="N203" s="34"/>
      <c r="O203" s="34"/>
      <c r="Q203" s="34"/>
    </row>
    <row r="204" spans="4:17">
      <c r="D204" s="34"/>
      <c r="E204" s="34"/>
      <c r="F204" s="34"/>
      <c r="G204" s="34"/>
      <c r="H204" s="34"/>
      <c r="I204" s="34"/>
      <c r="J204" s="34"/>
      <c r="K204" s="34"/>
      <c r="L204" s="34"/>
      <c r="M204" s="34"/>
      <c r="N204" s="34"/>
      <c r="O204" s="34"/>
      <c r="Q204" s="34"/>
    </row>
    <row r="205" spans="4:17">
      <c r="D205" s="34"/>
      <c r="E205" s="34"/>
      <c r="F205" s="34"/>
      <c r="G205" s="34"/>
      <c r="H205" s="34"/>
      <c r="I205" s="34"/>
      <c r="J205" s="34"/>
      <c r="K205" s="34"/>
      <c r="L205" s="34"/>
      <c r="M205" s="34"/>
      <c r="N205" s="34"/>
      <c r="O205" s="34"/>
      <c r="Q205" s="34"/>
    </row>
    <row r="206" spans="4:17">
      <c r="D206" s="34"/>
      <c r="E206" s="34"/>
      <c r="F206" s="34"/>
      <c r="G206" s="34"/>
      <c r="H206" s="34"/>
      <c r="I206" s="34"/>
      <c r="J206" s="34"/>
      <c r="K206" s="34"/>
      <c r="L206" s="34"/>
      <c r="M206" s="34"/>
      <c r="N206" s="34"/>
      <c r="O206" s="34"/>
      <c r="Q206" s="34"/>
    </row>
    <row r="207" spans="4:17">
      <c r="D207" s="34"/>
      <c r="E207" s="34"/>
      <c r="F207" s="34"/>
      <c r="G207" s="34"/>
      <c r="H207" s="34"/>
      <c r="I207" s="34"/>
      <c r="J207" s="34"/>
      <c r="K207" s="34"/>
      <c r="L207" s="34"/>
      <c r="M207" s="34"/>
      <c r="N207" s="34"/>
      <c r="O207" s="34"/>
      <c r="Q207" s="34"/>
    </row>
    <row r="208" spans="4:17">
      <c r="D208" s="34"/>
      <c r="E208" s="34"/>
      <c r="F208" s="34"/>
      <c r="G208" s="34"/>
      <c r="H208" s="34"/>
      <c r="I208" s="34"/>
      <c r="J208" s="34"/>
      <c r="K208" s="34"/>
      <c r="L208" s="34"/>
      <c r="M208" s="34"/>
      <c r="N208" s="34"/>
      <c r="O208" s="34"/>
      <c r="Q208" s="34"/>
    </row>
    <row r="209" spans="4:17">
      <c r="D209" s="34"/>
      <c r="E209" s="34"/>
      <c r="F209" s="34"/>
      <c r="G209" s="34"/>
      <c r="H209" s="34"/>
      <c r="I209" s="34"/>
      <c r="J209" s="34"/>
      <c r="K209" s="34"/>
      <c r="L209" s="34"/>
      <c r="M209" s="34"/>
      <c r="N209" s="34"/>
      <c r="O209" s="34"/>
      <c r="Q209" s="34"/>
    </row>
    <row r="210" spans="4:17">
      <c r="D210" s="34"/>
      <c r="E210" s="34"/>
      <c r="F210" s="34"/>
      <c r="G210" s="34"/>
      <c r="H210" s="34"/>
      <c r="I210" s="34"/>
      <c r="J210" s="34"/>
      <c r="K210" s="34"/>
      <c r="L210" s="34"/>
      <c r="M210" s="34"/>
      <c r="N210" s="34"/>
      <c r="O210" s="34"/>
      <c r="Q210" s="34"/>
    </row>
    <row r="211" spans="4:17">
      <c r="D211" s="34"/>
      <c r="E211" s="34"/>
      <c r="F211" s="34"/>
      <c r="G211" s="34"/>
      <c r="H211" s="34"/>
      <c r="I211" s="34"/>
      <c r="J211" s="34"/>
      <c r="K211" s="34"/>
      <c r="L211" s="34"/>
      <c r="M211" s="34"/>
      <c r="N211" s="34"/>
      <c r="O211" s="34"/>
      <c r="Q211" s="34"/>
    </row>
    <row r="212" spans="4:17">
      <c r="D212" s="34"/>
      <c r="E212" s="34"/>
      <c r="F212" s="34"/>
      <c r="G212" s="34"/>
      <c r="H212" s="34"/>
      <c r="I212" s="34"/>
      <c r="J212" s="34"/>
      <c r="K212" s="34"/>
      <c r="L212" s="34"/>
      <c r="M212" s="34"/>
      <c r="N212" s="34"/>
      <c r="O212" s="34"/>
      <c r="Q212" s="34"/>
    </row>
    <row r="213" spans="4:17">
      <c r="D213" s="34"/>
      <c r="E213" s="34"/>
      <c r="F213" s="34"/>
      <c r="G213" s="34"/>
      <c r="H213" s="34"/>
      <c r="I213" s="34"/>
      <c r="J213" s="34"/>
      <c r="K213" s="34"/>
      <c r="L213" s="34"/>
      <c r="M213" s="34"/>
      <c r="N213" s="34"/>
      <c r="O213" s="34"/>
      <c r="Q213" s="34"/>
    </row>
    <row r="214" spans="4:17">
      <c r="D214" s="34"/>
      <c r="E214" s="34"/>
      <c r="F214" s="34"/>
      <c r="G214" s="34"/>
      <c r="H214" s="34"/>
      <c r="I214" s="34"/>
      <c r="J214" s="34"/>
      <c r="K214" s="34"/>
      <c r="L214" s="34"/>
      <c r="M214" s="34"/>
      <c r="N214" s="34"/>
      <c r="O214" s="34"/>
      <c r="Q214" s="34"/>
    </row>
    <row r="215" spans="4:17">
      <c r="D215" s="34"/>
      <c r="E215" s="34"/>
      <c r="F215" s="34"/>
      <c r="G215" s="34"/>
      <c r="H215" s="34"/>
      <c r="I215" s="34"/>
      <c r="J215" s="34"/>
      <c r="K215" s="34"/>
      <c r="L215" s="34"/>
      <c r="M215" s="34"/>
      <c r="N215" s="34"/>
      <c r="O215" s="34"/>
      <c r="Q215" s="34"/>
    </row>
    <row r="216" spans="4:17">
      <c r="D216" s="34"/>
      <c r="E216" s="34"/>
      <c r="F216" s="34"/>
      <c r="G216" s="34"/>
      <c r="H216" s="34"/>
      <c r="I216" s="34"/>
      <c r="J216" s="34"/>
      <c r="K216" s="34"/>
      <c r="L216" s="34"/>
      <c r="M216" s="34"/>
      <c r="N216" s="34"/>
      <c r="O216" s="34"/>
      <c r="Q216" s="34"/>
    </row>
    <row r="217" spans="4:17">
      <c r="D217" s="34"/>
      <c r="E217" s="34"/>
      <c r="F217" s="34"/>
      <c r="G217" s="34"/>
      <c r="H217" s="34"/>
      <c r="I217" s="34"/>
      <c r="J217" s="34"/>
      <c r="K217" s="34"/>
      <c r="L217" s="34"/>
      <c r="M217" s="34"/>
      <c r="N217" s="34"/>
      <c r="O217" s="34"/>
      <c r="Q217" s="34"/>
    </row>
    <row r="218" spans="4:17">
      <c r="D218" s="34"/>
      <c r="E218" s="34"/>
      <c r="F218" s="34"/>
      <c r="G218" s="34"/>
      <c r="H218" s="34"/>
      <c r="I218" s="34"/>
      <c r="J218" s="34"/>
      <c r="K218" s="34"/>
      <c r="L218" s="34"/>
      <c r="M218" s="34"/>
      <c r="N218" s="34"/>
      <c r="O218" s="34"/>
      <c r="Q218" s="34"/>
    </row>
    <row r="219" spans="4:17">
      <c r="D219" s="34"/>
      <c r="E219" s="34"/>
      <c r="F219" s="34"/>
      <c r="G219" s="34"/>
      <c r="H219" s="34"/>
      <c r="I219" s="34"/>
      <c r="J219" s="34"/>
      <c r="K219" s="34"/>
      <c r="L219" s="34"/>
      <c r="M219" s="34"/>
      <c r="N219" s="34"/>
      <c r="O219" s="34"/>
      <c r="Q219" s="34"/>
    </row>
    <row r="220" spans="4:17">
      <c r="D220" s="34"/>
      <c r="E220" s="34"/>
      <c r="F220" s="34"/>
      <c r="G220" s="34"/>
      <c r="H220" s="34"/>
      <c r="I220" s="34"/>
      <c r="J220" s="34"/>
      <c r="K220" s="34"/>
      <c r="L220" s="34"/>
      <c r="M220" s="34"/>
      <c r="N220" s="34"/>
      <c r="O220" s="34"/>
      <c r="Q220" s="34"/>
    </row>
    <row r="221" spans="4:17">
      <c r="D221" s="34"/>
      <c r="E221" s="34"/>
      <c r="F221" s="34"/>
      <c r="G221" s="34"/>
      <c r="H221" s="34"/>
      <c r="I221" s="34"/>
      <c r="J221" s="34"/>
      <c r="K221" s="34"/>
      <c r="L221" s="34"/>
      <c r="M221" s="34"/>
      <c r="N221" s="34"/>
      <c r="O221" s="34"/>
      <c r="Q221" s="34"/>
    </row>
    <row r="222" spans="4:17">
      <c r="D222" s="34"/>
      <c r="E222" s="34"/>
      <c r="F222" s="34"/>
      <c r="G222" s="34"/>
      <c r="H222" s="34"/>
      <c r="I222" s="34"/>
      <c r="J222" s="34"/>
      <c r="K222" s="34"/>
      <c r="L222" s="34"/>
      <c r="M222" s="34"/>
      <c r="N222" s="34"/>
      <c r="O222" s="34"/>
      <c r="Q222" s="34"/>
    </row>
    <row r="223" spans="4:17">
      <c r="D223" s="34"/>
      <c r="E223" s="34"/>
      <c r="F223" s="34"/>
      <c r="G223" s="34"/>
      <c r="H223" s="34"/>
      <c r="I223" s="34"/>
      <c r="J223" s="34"/>
      <c r="K223" s="34"/>
      <c r="L223" s="34"/>
      <c r="M223" s="34"/>
      <c r="N223" s="34"/>
      <c r="O223" s="34"/>
      <c r="Q223" s="34"/>
    </row>
    <row r="224" spans="4:17">
      <c r="D224" s="34"/>
      <c r="E224" s="34"/>
      <c r="F224" s="34"/>
      <c r="G224" s="34"/>
      <c r="H224" s="34"/>
      <c r="I224" s="34"/>
      <c r="J224" s="34"/>
      <c r="K224" s="34"/>
      <c r="L224" s="34"/>
      <c r="M224" s="34"/>
      <c r="N224" s="34"/>
      <c r="O224" s="34"/>
      <c r="Q224" s="34"/>
    </row>
    <row r="225" spans="4:17">
      <c r="D225" s="34"/>
      <c r="E225" s="34"/>
      <c r="F225" s="34"/>
      <c r="G225" s="34"/>
      <c r="H225" s="34"/>
      <c r="I225" s="34"/>
      <c r="J225" s="34"/>
      <c r="K225" s="34"/>
      <c r="L225" s="34"/>
      <c r="M225" s="34"/>
      <c r="N225" s="34"/>
      <c r="O225" s="34"/>
      <c r="Q225" s="34"/>
    </row>
    <row r="226" spans="4:17">
      <c r="D226" s="34"/>
      <c r="E226" s="34"/>
      <c r="F226" s="34"/>
      <c r="G226" s="34"/>
      <c r="H226" s="34"/>
      <c r="I226" s="34"/>
      <c r="J226" s="34"/>
      <c r="K226" s="34"/>
      <c r="L226" s="34"/>
      <c r="M226" s="34"/>
      <c r="N226" s="34"/>
      <c r="O226" s="34"/>
      <c r="Q226" s="34"/>
    </row>
    <row r="227" spans="4:17">
      <c r="D227" s="34"/>
      <c r="E227" s="34"/>
      <c r="F227" s="34"/>
      <c r="G227" s="34"/>
      <c r="H227" s="34"/>
      <c r="I227" s="34"/>
      <c r="J227" s="34"/>
      <c r="K227" s="34"/>
      <c r="L227" s="34"/>
      <c r="M227" s="34"/>
      <c r="N227" s="34"/>
      <c r="O227" s="34"/>
      <c r="Q227" s="34"/>
    </row>
    <row r="228" spans="4:17">
      <c r="D228" s="34"/>
      <c r="E228" s="34"/>
      <c r="F228" s="34"/>
      <c r="G228" s="34"/>
      <c r="H228" s="34"/>
      <c r="I228" s="34"/>
      <c r="J228" s="34"/>
      <c r="K228" s="34"/>
      <c r="L228" s="34"/>
      <c r="M228" s="34"/>
      <c r="N228" s="34"/>
      <c r="O228" s="34"/>
      <c r="Q228" s="34"/>
    </row>
    <row r="229" spans="4:17">
      <c r="D229" s="34"/>
      <c r="E229" s="34"/>
      <c r="F229" s="34"/>
      <c r="G229" s="34"/>
      <c r="H229" s="34"/>
      <c r="I229" s="34"/>
      <c r="J229" s="34"/>
      <c r="K229" s="34"/>
      <c r="L229" s="34"/>
      <c r="M229" s="34"/>
      <c r="N229" s="34"/>
      <c r="O229" s="34"/>
      <c r="Q229" s="34"/>
    </row>
    <row r="230" spans="4:17">
      <c r="D230" s="34"/>
      <c r="E230" s="34"/>
      <c r="F230" s="34"/>
      <c r="G230" s="34"/>
      <c r="H230" s="34"/>
      <c r="I230" s="34"/>
      <c r="J230" s="34"/>
      <c r="K230" s="34"/>
      <c r="L230" s="34"/>
      <c r="M230" s="34"/>
      <c r="N230" s="34"/>
      <c r="O230" s="34"/>
      <c r="Q230" s="34"/>
    </row>
    <row r="231" spans="4:17">
      <c r="D231" s="34"/>
      <c r="E231" s="34"/>
      <c r="F231" s="34"/>
      <c r="G231" s="34"/>
      <c r="H231" s="34"/>
      <c r="I231" s="34"/>
      <c r="J231" s="34"/>
      <c r="K231" s="34"/>
      <c r="L231" s="34"/>
      <c r="M231" s="34"/>
      <c r="N231" s="34"/>
      <c r="O231" s="34"/>
      <c r="Q231" s="34"/>
    </row>
    <row r="232" spans="4:17">
      <c r="D232" s="34"/>
      <c r="E232" s="34"/>
      <c r="F232" s="34"/>
      <c r="G232" s="34"/>
      <c r="H232" s="34"/>
      <c r="I232" s="34"/>
      <c r="J232" s="34"/>
      <c r="K232" s="34"/>
      <c r="L232" s="34"/>
      <c r="M232" s="34"/>
      <c r="N232" s="34"/>
      <c r="O232" s="34"/>
      <c r="Q232" s="34"/>
    </row>
    <row r="233" spans="4:17">
      <c r="D233" s="34"/>
      <c r="E233" s="34"/>
      <c r="F233" s="34"/>
      <c r="G233" s="34"/>
      <c r="H233" s="34"/>
      <c r="I233" s="34"/>
      <c r="J233" s="34"/>
      <c r="K233" s="34"/>
      <c r="L233" s="34"/>
      <c r="M233" s="34"/>
      <c r="N233" s="34"/>
      <c r="O233" s="34"/>
      <c r="Q233" s="34"/>
    </row>
    <row r="234" spans="4:17">
      <c r="D234" s="34"/>
      <c r="E234" s="34"/>
      <c r="F234" s="34"/>
      <c r="G234" s="34"/>
      <c r="H234" s="34"/>
      <c r="I234" s="34"/>
      <c r="J234" s="34"/>
      <c r="K234" s="34"/>
      <c r="L234" s="34"/>
      <c r="M234" s="34"/>
      <c r="N234" s="34"/>
      <c r="O234" s="34"/>
      <c r="Q234" s="34"/>
    </row>
    <row r="235" spans="4:17">
      <c r="D235" s="34"/>
      <c r="E235" s="34"/>
      <c r="F235" s="34"/>
      <c r="G235" s="34"/>
      <c r="H235" s="34"/>
      <c r="I235" s="34"/>
      <c r="J235" s="34"/>
      <c r="K235" s="34"/>
      <c r="L235" s="34"/>
      <c r="M235" s="34"/>
      <c r="N235" s="34"/>
      <c r="O235" s="34"/>
      <c r="Q235" s="34"/>
    </row>
    <row r="236" spans="4:17">
      <c r="D236" s="34"/>
      <c r="E236" s="34"/>
      <c r="F236" s="34"/>
      <c r="G236" s="34"/>
      <c r="H236" s="34"/>
      <c r="I236" s="34"/>
      <c r="J236" s="34"/>
      <c r="K236" s="34"/>
      <c r="L236" s="34"/>
      <c r="M236" s="34"/>
      <c r="N236" s="34"/>
      <c r="O236" s="34"/>
      <c r="Q236" s="34"/>
    </row>
    <row r="237" spans="4:17">
      <c r="D237" s="34"/>
      <c r="E237" s="34"/>
      <c r="F237" s="34"/>
      <c r="G237" s="34"/>
      <c r="H237" s="34"/>
      <c r="I237" s="34"/>
      <c r="J237" s="34"/>
      <c r="K237" s="34"/>
      <c r="L237" s="34"/>
      <c r="M237" s="34"/>
      <c r="N237" s="34"/>
      <c r="O237" s="34"/>
      <c r="Q237" s="34"/>
    </row>
    <row r="238" spans="4:17">
      <c r="D238" s="34"/>
      <c r="E238" s="34"/>
      <c r="F238" s="34"/>
      <c r="G238" s="34"/>
      <c r="H238" s="34"/>
      <c r="I238" s="34"/>
      <c r="J238" s="34"/>
      <c r="K238" s="34"/>
      <c r="L238" s="34"/>
      <c r="M238" s="34"/>
      <c r="N238" s="34"/>
      <c r="O238" s="34"/>
      <c r="Q238" s="34"/>
    </row>
    <row r="239" spans="4:17">
      <c r="D239" s="34"/>
      <c r="E239" s="34"/>
      <c r="F239" s="34"/>
      <c r="G239" s="34"/>
      <c r="H239" s="34"/>
      <c r="I239" s="34"/>
      <c r="J239" s="34"/>
      <c r="K239" s="34"/>
      <c r="L239" s="34"/>
      <c r="M239" s="34"/>
      <c r="N239" s="34"/>
      <c r="O239" s="34"/>
      <c r="Q239" s="34"/>
    </row>
    <row r="240" spans="4:17">
      <c r="D240" s="34"/>
      <c r="E240" s="34"/>
      <c r="F240" s="34"/>
      <c r="G240" s="34"/>
      <c r="H240" s="34"/>
      <c r="I240" s="34"/>
      <c r="J240" s="34"/>
      <c r="K240" s="34"/>
      <c r="L240" s="34"/>
      <c r="M240" s="34"/>
      <c r="N240" s="34"/>
      <c r="O240" s="34"/>
      <c r="Q240" s="34"/>
    </row>
    <row r="241" spans="4:17">
      <c r="D241" s="34"/>
      <c r="E241" s="34"/>
      <c r="F241" s="34"/>
      <c r="G241" s="34"/>
      <c r="H241" s="34"/>
      <c r="I241" s="34"/>
      <c r="J241" s="34"/>
      <c r="K241" s="34"/>
      <c r="L241" s="34"/>
      <c r="M241" s="34"/>
      <c r="N241" s="34"/>
      <c r="O241" s="34"/>
      <c r="Q241" s="34"/>
    </row>
  </sheetData>
  <sheetProtection algorithmName="SHA-512" hashValue="ojOj5X/wQ1wvHEf5fF6B0J0sxdvhVTbeWTPt/7qt7unP+1J37FXzQr5oZ84Tt8/Fwj5/ImEzZ4RWFDJTCZXGlA==" saltValue="k2aRjOUVqXZ4UdVtXE5t8A==" spinCount="100000" sheet="1" objects="1" scenarios="1"/>
  <dataConsolidate link="1"/>
  <mergeCells count="7">
    <mergeCell ref="A1:E1"/>
    <mergeCell ref="A20:E20"/>
    <mergeCell ref="I3:M3"/>
    <mergeCell ref="F2:G2"/>
    <mergeCell ref="J2:N2"/>
    <mergeCell ref="A2:D2"/>
    <mergeCell ref="C4:L4"/>
  </mergeCells>
  <conditionalFormatting sqref="N16">
    <cfRule type="cellIs" dxfId="27" priority="42" operator="equal">
      <formula>"YES"</formula>
    </cfRule>
    <cfRule type="cellIs" dxfId="26" priority="43" operator="equal">
      <formula>"NO"</formula>
    </cfRule>
    <cfRule type="cellIs" dxfId="25" priority="44" operator="equal">
      <formula>"""YES"""</formula>
    </cfRule>
    <cfRule type="cellIs" dxfId="24" priority="45" operator="equal">
      <formula>"""NO"""</formula>
    </cfRule>
  </conditionalFormatting>
  <conditionalFormatting sqref="N8:N9 N16 N11 N13:N14">
    <cfRule type="cellIs" dxfId="23" priority="40" operator="notEqual">
      <formula>"YES"</formula>
    </cfRule>
    <cfRule type="cellIs" dxfId="22" priority="41" operator="equal">
      <formula>"YES"</formula>
    </cfRule>
  </conditionalFormatting>
  <conditionalFormatting sqref="N18">
    <cfRule type="cellIs" dxfId="21" priority="31" operator="notEqual">
      <formula>"YES"</formula>
    </cfRule>
    <cfRule type="cellIs" dxfId="20" priority="32" operator="equal">
      <formula>"YES"</formula>
    </cfRule>
  </conditionalFormatting>
  <conditionalFormatting sqref="N17">
    <cfRule type="cellIs" dxfId="19" priority="27" operator="equal">
      <formula>"YES"</formula>
    </cfRule>
    <cfRule type="cellIs" dxfId="18" priority="28" operator="equal">
      <formula>"NO"</formula>
    </cfRule>
    <cfRule type="cellIs" dxfId="17" priority="29" operator="equal">
      <formula>"""YES"""</formula>
    </cfRule>
    <cfRule type="cellIs" dxfId="16" priority="30" operator="equal">
      <formula>"""NO"""</formula>
    </cfRule>
  </conditionalFormatting>
  <conditionalFormatting sqref="N17">
    <cfRule type="cellIs" dxfId="15" priority="25" operator="notEqual">
      <formula>"YES"</formula>
    </cfRule>
    <cfRule type="cellIs" dxfId="14" priority="26" operator="equal">
      <formula>"YES"</formula>
    </cfRule>
  </conditionalFormatting>
  <conditionalFormatting sqref="O8:O9 O16:O18 O11 O13:O14">
    <cfRule type="cellIs" dxfId="13" priority="21" operator="greaterThan">
      <formula>1</formula>
    </cfRule>
    <cfRule type="cellIs" dxfId="12" priority="23" operator="between">
      <formula>0</formula>
      <formula>1</formula>
    </cfRule>
  </conditionalFormatting>
  <conditionalFormatting sqref="N15">
    <cfRule type="cellIs" dxfId="11" priority="15" operator="notEqual">
      <formula>"YES"</formula>
    </cfRule>
    <cfRule type="cellIs" dxfId="10" priority="16" operator="equal">
      <formula>"YES"</formula>
    </cfRule>
  </conditionalFormatting>
  <conditionalFormatting sqref="O15">
    <cfRule type="cellIs" dxfId="9" priority="13" operator="greaterThan">
      <formula>1</formula>
    </cfRule>
    <cfRule type="cellIs" dxfId="8" priority="14" operator="between">
      <formula>0</formula>
      <formula>1</formula>
    </cfRule>
  </conditionalFormatting>
  <conditionalFormatting sqref="N10">
    <cfRule type="cellIs" dxfId="7" priority="11" operator="notEqual">
      <formula>"YES"</formula>
    </cfRule>
    <cfRule type="cellIs" dxfId="6" priority="12" operator="equal">
      <formula>"YES"</formula>
    </cfRule>
  </conditionalFormatting>
  <conditionalFormatting sqref="O10">
    <cfRule type="cellIs" dxfId="5" priority="9" operator="greaterThan">
      <formula>1</formula>
    </cfRule>
    <cfRule type="cellIs" dxfId="4" priority="10" operator="between">
      <formula>0</formula>
      <formula>1</formula>
    </cfRule>
  </conditionalFormatting>
  <conditionalFormatting sqref="N12">
    <cfRule type="cellIs" dxfId="3" priority="3" operator="notEqual">
      <formula>"YES"</formula>
    </cfRule>
    <cfRule type="cellIs" dxfId="2" priority="4" operator="equal">
      <formula>"YES"</formula>
    </cfRule>
  </conditionalFormatting>
  <conditionalFormatting sqref="O12">
    <cfRule type="cellIs" dxfId="1" priority="1" operator="greaterThan">
      <formula>1</formula>
    </cfRule>
    <cfRule type="cellIs" dxfId="0" priority="2" operator="between">
      <formula>0</formula>
      <formula>1</formula>
    </cfRule>
  </conditionalFormatting>
  <dataValidations xWindow="903" yWindow="718" count="8">
    <dataValidation type="list" allowBlank="1" showInputMessage="1" showErrorMessage="1" promptTitle="Quality" prompt="Choose the Archiving quality level" sqref="H7" xr:uid="{00000000-0002-0000-0000-000000000000}">
      <formula1>archive_ratio</formula1>
    </dataValidation>
    <dataValidation allowBlank="1" showInputMessage="1" showErrorMessage="1" promptTitle="Deep Intelligence" prompt="Enter the number of cameras with Deep Intelligence." sqref="C18" xr:uid="{00000000-0002-0000-0000-000001000000}"/>
    <dataValidation type="list" allowBlank="1" showInputMessage="1" showErrorMessage="1" errorTitle="Invalid Entry" error="The number of Archived Cameras cannot exceed the number of Total Cameras.  When you enter a number here, it may reduce available resources so that the Total Cameras is decreased.  Try a smaller number." promptTitle="Software RAID" prompt="Available on 1U PoE NVR, select Yes if enabled" sqref="I8" xr:uid="{00000000-0002-0000-0000-000002000000}">
      <formula1>Yes</formula1>
    </dataValidation>
    <dataValidation allowBlank="1" showInputMessage="1" showErrorMessage="1" errorTitle="Invalid Entry" error="The number of Archived Cameras cannot exceed the number of Total Cameras.  When you enter a number here, it may reduce available resources so that the Total Cameras is decreased.  Try a smaller number." promptTitle="Software RAID" prompt="Available on 1U PoE NVR, select Yes if enabled" sqref="J18:L18 I9:I18 H18" xr:uid="{00000000-0002-0000-0000-000003000000}"/>
    <dataValidation allowBlank="1" showInputMessage="1" showErrorMessage="1" errorTitle="Invalid Entry" error="The number of Archived Cameras cannot exceed the number of Total Cameras.  When you enter a number here, it may reduce available resources so that the Total Cameras is decreased.  Try a smaller number." promptTitle="Intelligent Search" prompt="Not available on this platform." sqref="G8:G10 G18 G13:G14" xr:uid="{00000000-0002-0000-0000-000004000000}"/>
    <dataValidation type="list" allowBlank="1" showInputMessage="1" showErrorMessage="1" errorTitle="Invalid Entry" error="The number of Archived Cameras cannot exceed the number of Total Cameras.  When you enter a number here, it may reduce available resources so that the Total Cameras is decreased.  Try a smaller number." promptTitle="Local Client" prompt="Select whether to run the Local Client." sqref="J8:J15" xr:uid="{00000000-0002-0000-0000-000005000000}">
      <formula1>Yes</formula1>
    </dataValidation>
    <dataValidation type="list" allowBlank="1" showInputMessage="1" showErrorMessage="1" errorTitle="Invalid Entry" error="Enter a whole number between 0 and 4." promptTitle="Transcoding" prompt="Select whether to transcode streams." sqref="K8:K17" xr:uid="{00000000-0002-0000-0000-000006000000}">
      <formula1>Yes</formula1>
    </dataValidation>
    <dataValidation type="list" allowBlank="1" showInputMessage="1" showErrorMessage="1" errorTitle="Invalid Entry" error="The number of Archived Cameras cannot exceed the number of Total Cameras.  When you enter a number here, it may reduce available resources so that the Total Cameras is decreased.  Try a smaller number." promptTitle="Archived Cameras" prompt="Select whether archiving has been enabled." sqref="H8:H17" xr:uid="{00000000-0002-0000-0000-000007000000}">
      <formula1>Yes</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903" yWindow="718" count="28">
        <x14:dataValidation type="list" allowBlank="1" showInputMessage="1" showErrorMessage="1" promptTitle="Resolution" prompt="Choose the analytics stream resolution for Video Intelligence" xr:uid="{00000000-0002-0000-0000-000008000000}">
          <x14:formula1>
            <xm:f>ResCosts!$A$2:$A$10</xm:f>
          </x14:formula1>
          <xm:sqref>D7</xm:sqref>
        </x14:dataValidation>
        <x14:dataValidation type="list" allowBlank="1" showInputMessage="1" showErrorMessage="1" promptTitle="Resolution" prompt="Choose the analytics stream resolution for Motion Detection" xr:uid="{00000000-0002-0000-0000-000009000000}">
          <x14:formula1>
            <xm:f>ResCosts!$A$2:$A$6</xm:f>
          </x14:formula1>
          <xm:sqref>C7</xm:sqref>
        </x14:dataValidation>
        <x14:dataValidation type="list" allowBlank="1" showInputMessage="1" showErrorMessage="1" promptTitle="Resolution" prompt="Choose the analytics stream resolution for LPR" xr:uid="{00000000-0002-0000-0000-00000A000000}">
          <x14:formula1>
            <xm:f>ResCosts!$A$3:$A$10</xm:f>
          </x14:formula1>
          <xm:sqref>F7</xm:sqref>
        </x14:dataValidation>
        <x14:dataValidation type="list" allowBlank="1" showInputMessage="1" showErrorMessage="1" promptTitle="Resolution" prompt="Choose the analytics stream resolution for Face Recognition" xr:uid="{00000000-0002-0000-0000-00000B000000}">
          <x14:formula1>
            <xm:f>ResCosts!$A$3:$A$10</xm:f>
          </x14:formula1>
          <xm:sqref>E7</xm:sqref>
        </x14:dataValidation>
        <x14:dataValidation type="list" allowBlank="1" showInputMessage="1" showErrorMessage="1" promptTitle="Resolution" prompt="Choose the analytics stream resolution for Deep Intelligence" xr:uid="{00000000-0002-0000-0000-00000C000000}">
          <x14:formula1>
            <xm:f>ResCosts!$A$4:$A$6</xm:f>
          </x14:formula1>
          <xm:sqref>G7</xm:sqref>
        </x14:dataValidation>
        <x14:dataValidation type="list" allowBlank="1" showInputMessage="1" showErrorMessage="1" errorTitle="Invalid Entry" error="Enter a whole number between 0 and Max Cameras." promptTitle="Motion Detection" prompt="Enter the number of cameras with Motion Detection enabled." xr:uid="{00000000-0002-0000-0000-00000D000000}">
          <x14:formula1>
            <xm:f>ListVals!$C$2:$C$34</xm:f>
          </x14:formula1>
          <xm:sqref>C13 C8:C9</xm:sqref>
        </x14:dataValidation>
        <x14:dataValidation type="list" allowBlank="1" showInputMessage="1" showErrorMessage="1" errorTitle="Invalid Entry" error="Enter a whole number between 0 and Max Cameras." promptTitle="Motion Detection" prompt="Enter the number of cameras with Motion Detection enabled." xr:uid="{00000000-0002-0000-0000-00000E000000}">
          <x14:formula1>
            <xm:f>ListVals!$C$2:$C$66</xm:f>
          </x14:formula1>
          <xm:sqref>C14:C15 C10:C11</xm:sqref>
        </x14:dataValidation>
        <x14:dataValidation type="list" allowBlank="1" showInputMessage="1" showErrorMessage="1" promptTitle="Video Intelligence" prompt="Enter the number of cameras with Video Intelligence enabled." xr:uid="{00000000-0002-0000-0000-00000F000000}">
          <x14:formula1>
            <xm:f>ListVals!$C$2:$C$66</xm:f>
          </x14:formula1>
          <xm:sqref>D14:D15 D10:D11</xm:sqref>
        </x14:dataValidation>
        <x14:dataValidation type="list" allowBlank="1" showInputMessage="1" showErrorMessage="1" promptTitle="LPR" prompt="Enter the number of cameras with License Plate Recognition." xr:uid="{00000000-0002-0000-0000-000010000000}">
          <x14:formula1>
            <xm:f>ListVals!$C$2:$C$12</xm:f>
          </x14:formula1>
          <xm:sqref>F13 F8:F9</xm:sqref>
        </x14:dataValidation>
        <x14:dataValidation type="list" allowBlank="1" showInputMessage="1" showErrorMessage="1" promptTitle="LPR" prompt="Enter the number of cameras with License Plate Recognition." xr:uid="{00000000-0002-0000-0000-000011000000}">
          <x14:formula1>
            <xm:f>ListVals!$C$2:$C$22</xm:f>
          </x14:formula1>
          <xm:sqref>F14:F15 F10:F11</xm:sqref>
        </x14:dataValidation>
        <x14:dataValidation type="list" allowBlank="1" showInputMessage="1" showErrorMessage="1" promptTitle="Video Intelligence" prompt="Enter the number of cameras with Video Intelligence enabled." xr:uid="{00000000-0002-0000-0000-000012000000}">
          <x14:formula1>
            <xm:f>ListVals!$C$2:$C$34</xm:f>
          </x14:formula1>
          <xm:sqref>D13 D9</xm:sqref>
        </x14:dataValidation>
        <x14:dataValidation type="list" allowBlank="1" showInputMessage="1" showErrorMessage="1" errorTitle="Invalid Entry" error="Enter a whole number between 0 and Max Cameras." promptTitle="Record Only" prompt="Enter the number of cameras with no motion detection or analytics enabled." xr:uid="{00000000-0002-0000-0000-000013000000}">
          <x14:formula1>
            <xm:f>ListVals!$C$2:$C$34</xm:f>
          </x14:formula1>
          <xm:sqref>L13 L9</xm:sqref>
        </x14:dataValidation>
        <x14:dataValidation type="list" allowBlank="1" showInputMessage="1" showErrorMessage="1" errorTitle="Invalid Entry" error="Enter a whole number between 0 and Max Cameras." promptTitle="Record Only" prompt="Enter the number of cameras with no motion detection or analytics enabled." xr:uid="{00000000-0002-0000-0000-000014000000}">
          <x14:formula1>
            <xm:f>ListVals!$C$2:$C$66</xm:f>
          </x14:formula1>
          <xm:sqref>L8 L14:L15 L10:L11</xm:sqref>
        </x14:dataValidation>
        <x14:dataValidation type="list" allowBlank="1" showInputMessage="1" showErrorMessage="1" promptTitle="Video Intelligence" prompt="Enter the number of cameras with Video Intelligence enabled." xr:uid="{00000000-0002-0000-0000-000015000000}">
          <x14:formula1>
            <xm:f>ListVals!$C$2:$C$22</xm:f>
          </x14:formula1>
          <xm:sqref>D8</xm:sqref>
        </x14:dataValidation>
        <x14:dataValidation type="list" allowBlank="1" showInputMessage="1" showErrorMessage="1" promptTitle="Face Recognition" prompt="Enter the number of cameras with Face Recognition or Verification." xr:uid="{00000000-0002-0000-0000-000016000000}">
          <x14:formula1>
            <xm:f>ListVals!$C$2:$C$12</xm:f>
          </x14:formula1>
          <xm:sqref>E8:E9</xm:sqref>
        </x14:dataValidation>
        <x14:dataValidation type="list" allowBlank="1" showInputMessage="1" showErrorMessage="1" promptTitle="Face Recognition" prompt="Enter the number of cameras with Face Recognition or Verification." xr:uid="{00000000-0002-0000-0000-000017000000}">
          <x14:formula1>
            <xm:f>ListVals!$C$2:$C$22</xm:f>
          </x14:formula1>
          <xm:sqref>E14:E15</xm:sqref>
        </x14:dataValidation>
        <x14:dataValidation type="list" allowBlank="1" showInputMessage="1" showErrorMessage="1" promptTitle="Face Recognition" prompt="Enter the number of cameras with Face Recognition or Verification." xr:uid="{00000000-0002-0000-0000-000018000000}">
          <x14:formula1>
            <xm:f>ListVals!$C$2:$C$66</xm:f>
          </x14:formula1>
          <xm:sqref>E10:E11</xm:sqref>
        </x14:dataValidation>
        <x14:dataValidation type="list" allowBlank="1" showInputMessage="1" showErrorMessage="1" promptTitle="Face Recognition" prompt="Enter the number of cameras with Face Recognition or Verification." xr:uid="{00000000-0002-0000-0000-000019000000}">
          <x14:formula1>
            <xm:f>ListVals!$C$2:$C$34</xm:f>
          </x14:formula1>
          <xm:sqref>E13</xm:sqref>
        </x14:dataValidation>
        <x14:dataValidation type="list" allowBlank="1" showInputMessage="1" showErrorMessage="1" errorTitle="Invalid Entry" error="Enter a whole number between 0 and Max Cameras." promptTitle="LPR" prompt="Enter the number of cameras with License Plate Recognition." xr:uid="{00000000-0002-0000-0000-00001A000000}">
          <x14:formula1>
            <xm:f>ListVals!$C$2:$C$18</xm:f>
          </x14:formula1>
          <xm:sqref>F18</xm:sqref>
        </x14:dataValidation>
        <x14:dataValidation type="list" allowBlank="1" showInputMessage="1" showErrorMessage="1" errorTitle="Invalid Entry" error="Enter a whole number between 0 and Max Cameras." promptTitle="Video Intelligence" prompt="Enter the number of cameras with Video Intelligence enabled." xr:uid="{00000000-0002-0000-0000-00001B000000}">
          <x14:formula1>
            <xm:f>ListVals!$C$2:$C$18</xm:f>
          </x14:formula1>
          <xm:sqref>D18</xm:sqref>
        </x14:dataValidation>
        <x14:dataValidation type="list" allowBlank="1" showInputMessage="1" showErrorMessage="1" errorTitle="Invalid Entry" error="Enter a whole number between 0 and Max Cameras." promptTitle="Face Recognition" prompt="Enter the number of cameras with Face Recognition or Verification." xr:uid="{00000000-0002-0000-0000-00001C000000}">
          <x14:formula1>
            <xm:f>ListVals!$C$2:$C$18</xm:f>
          </x14:formula1>
          <xm:sqref>E18</xm:sqref>
        </x14:dataValidation>
        <x14:dataValidation type="list" allowBlank="1" showInputMessage="1" showErrorMessage="1" promptTitle="Intelligent Search" prompt="Enter the number of cameras with Intelligent Search enabled." xr:uid="{00000000-0002-0000-0000-00001D000000}">
          <x14:formula1>
            <xm:f>ListVals!$C$2:$C$22</xm:f>
          </x14:formula1>
          <xm:sqref>G11</xm:sqref>
        </x14:dataValidation>
        <x14:dataValidation type="list" allowBlank="1" showInputMessage="1" showErrorMessage="1" promptTitle="Intelligent Search" prompt="Enter the number of cameras with Intelligent Search enabled." xr:uid="{00000000-0002-0000-0000-00001E000000}">
          <x14:formula1>
            <xm:f>ListVals!$C$2:$C$38</xm:f>
          </x14:formula1>
          <xm:sqref>G15:G17 G12</xm:sqref>
        </x14:dataValidation>
        <x14:dataValidation type="list" allowBlank="1" showInputMessage="1" showErrorMessage="1" promptTitle="Video Intelligence" prompt="Enter the number of cameras with Video Intelligence enabled." xr:uid="{00000000-0002-0000-0000-00001F000000}">
          <x14:formula1>
            <xm:f>ListVals!$C$2:$C$74</xm:f>
          </x14:formula1>
          <xm:sqref>D16:D17 D12</xm:sqref>
        </x14:dataValidation>
        <x14:dataValidation type="list" allowBlank="1" showInputMessage="1" showErrorMessage="1" promptTitle="Face Recognition" prompt="Enter the number of cameras with Face Recognition or Verification." xr:uid="{00000000-0002-0000-0000-000020000000}">
          <x14:formula1>
            <xm:f>ListVals!$C$2:$C$38</xm:f>
          </x14:formula1>
          <xm:sqref>E16:E17 E12</xm:sqref>
        </x14:dataValidation>
        <x14:dataValidation type="list" allowBlank="1" showInputMessage="1" showErrorMessage="1" promptTitle="LPR" prompt="Enter the number of cameras with License Plate Recognition." xr:uid="{00000000-0002-0000-0000-000021000000}">
          <x14:formula1>
            <xm:f>ListVals!$C$2:$C$38</xm:f>
          </x14:formula1>
          <xm:sqref>F16:F17 F12</xm:sqref>
        </x14:dataValidation>
        <x14:dataValidation type="list" allowBlank="1" showInputMessage="1" showErrorMessage="1" errorTitle="Invalid Entry" error="Enter a whole number between 0 and Max Cameras." promptTitle="Record Only" prompt="Enter the number of cameras with no motion detection or analytics enabled." xr:uid="{00000000-0002-0000-0000-000022000000}">
          <x14:formula1>
            <xm:f>ListVals!$C$2:$C$130</xm:f>
          </x14:formula1>
          <xm:sqref>L16:L17 L12</xm:sqref>
        </x14:dataValidation>
        <x14:dataValidation type="list" allowBlank="1" showInputMessage="1" showErrorMessage="1" errorTitle="Invalid Entry" error="Enter a whole number between 0 and Max Cameras." promptTitle="Motion Detection" prompt="Enter the number of cameras with Motion Detection enabled." xr:uid="{00000000-0002-0000-0000-000023000000}">
          <x14:formula1>
            <xm:f>ListVals!$C$2:$C$130</xm:f>
          </x14:formula1>
          <xm:sqref>C16:C17 C12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6"/>
  <sheetViews>
    <sheetView workbookViewId="0"/>
  </sheetViews>
  <sheetFormatPr defaultRowHeight="15"/>
  <cols>
    <col min="1" max="1" width="16.7109375" customWidth="1"/>
    <col min="2" max="2" width="32.85546875" style="67" customWidth="1"/>
    <col min="3" max="3" width="89.140625" style="65" customWidth="1"/>
  </cols>
  <sheetData>
    <row r="1" spans="1:3">
      <c r="A1" s="64" t="s">
        <v>55</v>
      </c>
      <c r="B1" s="68" t="s">
        <v>56</v>
      </c>
      <c r="C1" s="69" t="s">
        <v>57</v>
      </c>
    </row>
    <row r="2" spans="1:3">
      <c r="A2" s="72" t="s">
        <v>58</v>
      </c>
      <c r="B2" s="70" t="s">
        <v>59</v>
      </c>
      <c r="C2" s="33"/>
    </row>
    <row r="3" spans="1:3">
      <c r="A3" s="72" t="s">
        <v>60</v>
      </c>
      <c r="B3" s="70" t="s">
        <v>61</v>
      </c>
      <c r="C3" s="33" t="s">
        <v>62</v>
      </c>
    </row>
    <row r="4" spans="1:3">
      <c r="A4" s="72" t="s">
        <v>63</v>
      </c>
      <c r="B4" s="66" t="s">
        <v>64</v>
      </c>
    </row>
    <row r="5" spans="1:3">
      <c r="A5" s="73" t="s">
        <v>65</v>
      </c>
      <c r="B5" s="70" t="s">
        <v>66</v>
      </c>
    </row>
    <row r="6" spans="1:3">
      <c r="A6" s="73" t="s">
        <v>67</v>
      </c>
      <c r="B6" s="67" t="s">
        <v>68</v>
      </c>
      <c r="C6" s="65" t="s">
        <v>69</v>
      </c>
    </row>
  </sheetData>
  <sheetProtection algorithmName="SHA-512" hashValue="/CtKFMcRhUh8zSXexU5StQZIA4Vdm7BcmOX55HobzrmCJlfn3EIIKmvpdjMIyBPLE62O66IdV1DUy7XZ6In0RQ==" saltValue="FsB8u9eD05XIPXx++v0FwA==" spinCount="100000" sheet="1" objects="1" scenarios="1"/>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30"/>
  <sheetViews>
    <sheetView topLeftCell="A56" workbookViewId="0">
      <selection activeCell="D36" sqref="D36"/>
    </sheetView>
  </sheetViews>
  <sheetFormatPr defaultRowHeight="15"/>
  <cols>
    <col min="1" max="1" width="8.28515625" customWidth="1"/>
    <col min="2" max="2" width="11" customWidth="1"/>
    <col min="3" max="3" width="13.5703125" customWidth="1"/>
  </cols>
  <sheetData>
    <row r="1" spans="1:3" s="61" customFormat="1">
      <c r="A1" s="61" t="s">
        <v>70</v>
      </c>
      <c r="B1" s="61" t="s">
        <v>71</v>
      </c>
      <c r="C1" s="61" t="s">
        <v>72</v>
      </c>
    </row>
    <row r="2" spans="1:3">
      <c r="A2" s="34" t="s">
        <v>43</v>
      </c>
      <c r="B2" s="36" t="s">
        <v>39</v>
      </c>
      <c r="C2" s="34">
        <v>0</v>
      </c>
    </row>
    <row r="3" spans="1:3">
      <c r="A3" s="34" t="s">
        <v>42</v>
      </c>
      <c r="B3" s="36" t="s">
        <v>73</v>
      </c>
      <c r="C3" s="34">
        <v>1</v>
      </c>
    </row>
    <row r="4" spans="1:3">
      <c r="A4" s="34"/>
      <c r="B4" s="36" t="s">
        <v>74</v>
      </c>
      <c r="C4" s="34">
        <v>2</v>
      </c>
    </row>
    <row r="5" spans="1:3">
      <c r="A5" s="34"/>
      <c r="B5" s="36" t="s">
        <v>75</v>
      </c>
      <c r="C5" s="34">
        <v>3</v>
      </c>
    </row>
    <row r="6" spans="1:3">
      <c r="A6" s="34"/>
      <c r="B6" s="36" t="s">
        <v>76</v>
      </c>
      <c r="C6" s="34">
        <v>4</v>
      </c>
    </row>
    <row r="7" spans="1:3">
      <c r="A7" s="34"/>
      <c r="B7" s="36" t="s">
        <v>77</v>
      </c>
      <c r="C7" s="34">
        <v>5</v>
      </c>
    </row>
    <row r="8" spans="1:3">
      <c r="A8" s="34"/>
      <c r="B8" s="36" t="s">
        <v>78</v>
      </c>
      <c r="C8" s="34">
        <v>6</v>
      </c>
    </row>
    <row r="9" spans="1:3">
      <c r="A9" s="34"/>
      <c r="B9" s="36" t="s">
        <v>79</v>
      </c>
      <c r="C9" s="34">
        <v>7</v>
      </c>
    </row>
    <row r="10" spans="1:3">
      <c r="A10" s="34"/>
      <c r="B10" s="36" t="s">
        <v>80</v>
      </c>
      <c r="C10" s="34">
        <v>8</v>
      </c>
    </row>
    <row r="11" spans="1:3">
      <c r="A11" s="34"/>
      <c r="B11" s="36" t="s">
        <v>81</v>
      </c>
      <c r="C11" s="34">
        <v>9</v>
      </c>
    </row>
    <row r="12" spans="1:3">
      <c r="A12" s="34"/>
      <c r="B12" s="34"/>
      <c r="C12" s="34">
        <v>10</v>
      </c>
    </row>
    <row r="13" spans="1:3">
      <c r="A13" s="34"/>
      <c r="B13" s="34"/>
      <c r="C13" s="34">
        <v>11</v>
      </c>
    </row>
    <row r="14" spans="1:3">
      <c r="A14" s="34"/>
      <c r="B14" s="34"/>
      <c r="C14" s="34">
        <v>12</v>
      </c>
    </row>
    <row r="15" spans="1:3">
      <c r="A15" s="34"/>
      <c r="B15" s="34"/>
      <c r="C15" s="34">
        <v>13</v>
      </c>
    </row>
    <row r="16" spans="1:3">
      <c r="A16" s="34"/>
      <c r="B16" s="34"/>
      <c r="C16" s="34">
        <v>14</v>
      </c>
    </row>
    <row r="17" spans="1:3">
      <c r="A17" s="34"/>
      <c r="B17" s="34"/>
      <c r="C17" s="34">
        <v>15</v>
      </c>
    </row>
    <row r="18" spans="1:3">
      <c r="A18" s="34"/>
      <c r="B18" s="34"/>
      <c r="C18" s="34">
        <v>16</v>
      </c>
    </row>
    <row r="19" spans="1:3">
      <c r="A19" s="34"/>
      <c r="B19" s="34"/>
      <c r="C19" s="34">
        <v>17</v>
      </c>
    </row>
    <row r="20" spans="1:3">
      <c r="A20" s="34"/>
      <c r="B20" s="34"/>
      <c r="C20" s="34">
        <v>18</v>
      </c>
    </row>
    <row r="21" spans="1:3">
      <c r="A21" s="34"/>
      <c r="B21" s="34"/>
      <c r="C21" s="34">
        <v>19</v>
      </c>
    </row>
    <row r="22" spans="1:3">
      <c r="A22" s="34"/>
      <c r="B22" s="34"/>
      <c r="C22" s="34">
        <v>20</v>
      </c>
    </row>
    <row r="23" spans="1:3">
      <c r="A23" s="34"/>
      <c r="B23" s="34"/>
      <c r="C23" s="34">
        <v>21</v>
      </c>
    </row>
    <row r="24" spans="1:3">
      <c r="A24" s="34"/>
      <c r="B24" s="34"/>
      <c r="C24" s="34">
        <v>22</v>
      </c>
    </row>
    <row r="25" spans="1:3">
      <c r="A25" s="34"/>
      <c r="B25" s="34"/>
      <c r="C25" s="34">
        <v>23</v>
      </c>
    </row>
    <row r="26" spans="1:3">
      <c r="A26" s="34"/>
      <c r="B26" s="34"/>
      <c r="C26" s="34">
        <v>24</v>
      </c>
    </row>
    <row r="27" spans="1:3">
      <c r="A27" s="34"/>
      <c r="B27" s="34"/>
      <c r="C27" s="34">
        <v>25</v>
      </c>
    </row>
    <row r="28" spans="1:3">
      <c r="A28" s="34"/>
      <c r="B28" s="34"/>
      <c r="C28" s="34">
        <v>26</v>
      </c>
    </row>
    <row r="29" spans="1:3">
      <c r="A29" s="34"/>
      <c r="B29" s="34"/>
      <c r="C29" s="34">
        <v>27</v>
      </c>
    </row>
    <row r="30" spans="1:3">
      <c r="A30" s="34"/>
      <c r="B30" s="34"/>
      <c r="C30" s="34">
        <v>28</v>
      </c>
    </row>
    <row r="31" spans="1:3">
      <c r="A31" s="34"/>
      <c r="B31" s="34"/>
      <c r="C31" s="34">
        <v>29</v>
      </c>
    </row>
    <row r="32" spans="1:3">
      <c r="A32" s="34"/>
      <c r="B32" s="34"/>
      <c r="C32" s="34">
        <v>30</v>
      </c>
    </row>
    <row r="33" spans="1:3">
      <c r="A33" s="34"/>
      <c r="B33" s="34"/>
      <c r="C33" s="34">
        <v>31</v>
      </c>
    </row>
    <row r="34" spans="1:3">
      <c r="A34" s="34"/>
      <c r="B34" s="34"/>
      <c r="C34" s="34">
        <v>32</v>
      </c>
    </row>
    <row r="35" spans="1:3">
      <c r="A35" s="34"/>
      <c r="B35" s="34"/>
      <c r="C35" s="34">
        <v>33</v>
      </c>
    </row>
    <row r="36" spans="1:3">
      <c r="A36" s="34"/>
      <c r="B36" s="34"/>
      <c r="C36" s="34">
        <v>34</v>
      </c>
    </row>
    <row r="37" spans="1:3">
      <c r="A37" s="34"/>
      <c r="B37" s="34"/>
      <c r="C37" s="34">
        <v>35</v>
      </c>
    </row>
    <row r="38" spans="1:3">
      <c r="A38" s="34"/>
      <c r="B38" s="34"/>
      <c r="C38" s="34">
        <v>36</v>
      </c>
    </row>
    <row r="39" spans="1:3">
      <c r="A39" s="34"/>
      <c r="B39" s="34"/>
      <c r="C39" s="34">
        <v>37</v>
      </c>
    </row>
    <row r="40" spans="1:3">
      <c r="A40" s="34"/>
      <c r="B40" s="34"/>
      <c r="C40" s="34">
        <v>38</v>
      </c>
    </row>
    <row r="41" spans="1:3">
      <c r="A41" s="34"/>
      <c r="B41" s="34"/>
      <c r="C41" s="34">
        <v>39</v>
      </c>
    </row>
    <row r="42" spans="1:3">
      <c r="A42" s="34"/>
      <c r="B42" s="34"/>
      <c r="C42" s="34">
        <v>40</v>
      </c>
    </row>
    <row r="43" spans="1:3">
      <c r="A43" s="34"/>
      <c r="B43" s="34"/>
      <c r="C43" s="34">
        <v>41</v>
      </c>
    </row>
    <row r="44" spans="1:3">
      <c r="A44" s="34"/>
      <c r="B44" s="34"/>
      <c r="C44" s="34">
        <v>42</v>
      </c>
    </row>
    <row r="45" spans="1:3">
      <c r="A45" s="34"/>
      <c r="B45" s="34"/>
      <c r="C45" s="34">
        <v>43</v>
      </c>
    </row>
    <row r="46" spans="1:3">
      <c r="A46" s="34"/>
      <c r="B46" s="34"/>
      <c r="C46" s="34">
        <v>44</v>
      </c>
    </row>
    <row r="47" spans="1:3">
      <c r="A47" s="34"/>
      <c r="B47" s="34"/>
      <c r="C47" s="34">
        <v>45</v>
      </c>
    </row>
    <row r="48" spans="1:3">
      <c r="A48" s="34"/>
      <c r="B48" s="34"/>
      <c r="C48" s="34">
        <v>46</v>
      </c>
    </row>
    <row r="49" spans="1:3">
      <c r="A49" s="34"/>
      <c r="B49" s="34"/>
      <c r="C49" s="34">
        <v>47</v>
      </c>
    </row>
    <row r="50" spans="1:3">
      <c r="A50" s="34"/>
      <c r="B50" s="34"/>
      <c r="C50" s="34">
        <v>48</v>
      </c>
    </row>
    <row r="51" spans="1:3">
      <c r="A51" s="34"/>
      <c r="B51" s="34"/>
      <c r="C51" s="34">
        <v>49</v>
      </c>
    </row>
    <row r="52" spans="1:3">
      <c r="A52" s="34"/>
      <c r="B52" s="34"/>
      <c r="C52" s="34">
        <v>50</v>
      </c>
    </row>
    <row r="53" spans="1:3">
      <c r="A53" s="34"/>
      <c r="B53" s="34"/>
      <c r="C53" s="34">
        <v>51</v>
      </c>
    </row>
    <row r="54" spans="1:3">
      <c r="A54" s="34"/>
      <c r="B54" s="34"/>
      <c r="C54" s="34">
        <v>52</v>
      </c>
    </row>
    <row r="55" spans="1:3">
      <c r="A55" s="34"/>
      <c r="B55" s="34"/>
      <c r="C55" s="34">
        <v>53</v>
      </c>
    </row>
    <row r="56" spans="1:3">
      <c r="A56" s="34"/>
      <c r="B56" s="34"/>
      <c r="C56" s="34">
        <v>54</v>
      </c>
    </row>
    <row r="57" spans="1:3">
      <c r="A57" s="34"/>
      <c r="B57" s="34"/>
      <c r="C57" s="34">
        <v>55</v>
      </c>
    </row>
    <row r="58" spans="1:3">
      <c r="A58" s="34"/>
      <c r="B58" s="34"/>
      <c r="C58" s="34">
        <v>56</v>
      </c>
    </row>
    <row r="59" spans="1:3">
      <c r="A59" s="34"/>
      <c r="B59" s="34"/>
      <c r="C59" s="34">
        <v>57</v>
      </c>
    </row>
    <row r="60" spans="1:3">
      <c r="A60" s="34"/>
      <c r="B60" s="34"/>
      <c r="C60" s="34">
        <v>58</v>
      </c>
    </row>
    <row r="61" spans="1:3">
      <c r="A61" s="34"/>
      <c r="B61" s="34"/>
      <c r="C61" s="34">
        <v>59</v>
      </c>
    </row>
    <row r="62" spans="1:3">
      <c r="A62" s="34"/>
      <c r="B62" s="34"/>
      <c r="C62" s="34">
        <v>60</v>
      </c>
    </row>
    <row r="63" spans="1:3">
      <c r="A63" s="34"/>
      <c r="B63" s="34"/>
      <c r="C63" s="34">
        <v>61</v>
      </c>
    </row>
    <row r="64" spans="1:3">
      <c r="A64" s="34"/>
      <c r="B64" s="34"/>
      <c r="C64" s="34">
        <v>62</v>
      </c>
    </row>
    <row r="65" spans="1:3">
      <c r="A65" s="34"/>
      <c r="B65" s="34"/>
      <c r="C65" s="34">
        <v>63</v>
      </c>
    </row>
    <row r="66" spans="1:3">
      <c r="A66" s="34"/>
      <c r="B66" s="34"/>
      <c r="C66" s="34">
        <v>64</v>
      </c>
    </row>
    <row r="67" spans="1:3">
      <c r="A67" s="34"/>
      <c r="B67" s="34"/>
      <c r="C67" s="34">
        <v>65</v>
      </c>
    </row>
    <row r="68" spans="1:3">
      <c r="A68" s="34"/>
      <c r="B68" s="34"/>
      <c r="C68" s="34">
        <v>66</v>
      </c>
    </row>
    <row r="69" spans="1:3">
      <c r="A69" s="34"/>
      <c r="B69" s="34"/>
      <c r="C69" s="34">
        <v>67</v>
      </c>
    </row>
    <row r="70" spans="1:3">
      <c r="A70" s="34"/>
      <c r="B70" s="34"/>
      <c r="C70" s="34">
        <v>68</v>
      </c>
    </row>
    <row r="71" spans="1:3">
      <c r="A71" s="34"/>
      <c r="B71" s="34"/>
      <c r="C71" s="34">
        <v>69</v>
      </c>
    </row>
    <row r="72" spans="1:3">
      <c r="A72" s="34"/>
      <c r="B72" s="34"/>
      <c r="C72" s="34">
        <v>70</v>
      </c>
    </row>
    <row r="73" spans="1:3">
      <c r="A73" s="34"/>
      <c r="B73" s="34"/>
      <c r="C73" s="34">
        <v>71</v>
      </c>
    </row>
    <row r="74" spans="1:3">
      <c r="A74" s="34"/>
      <c r="B74" s="34"/>
      <c r="C74" s="34">
        <v>72</v>
      </c>
    </row>
    <row r="75" spans="1:3">
      <c r="A75" s="34"/>
      <c r="B75" s="34"/>
      <c r="C75" s="34">
        <v>73</v>
      </c>
    </row>
    <row r="76" spans="1:3">
      <c r="A76" s="34"/>
      <c r="B76" s="34"/>
      <c r="C76" s="34">
        <v>74</v>
      </c>
    </row>
    <row r="77" spans="1:3">
      <c r="A77" s="34"/>
      <c r="B77" s="34"/>
      <c r="C77" s="34">
        <v>75</v>
      </c>
    </row>
    <row r="78" spans="1:3">
      <c r="A78" s="34"/>
      <c r="B78" s="34"/>
      <c r="C78" s="34">
        <v>76</v>
      </c>
    </row>
    <row r="79" spans="1:3">
      <c r="A79" s="34"/>
      <c r="B79" s="34"/>
      <c r="C79" s="34">
        <v>77</v>
      </c>
    </row>
    <row r="80" spans="1:3">
      <c r="A80" s="34"/>
      <c r="B80" s="34"/>
      <c r="C80" s="34">
        <v>78</v>
      </c>
    </row>
    <row r="81" spans="1:3">
      <c r="A81" s="34"/>
      <c r="B81" s="34"/>
      <c r="C81" s="34">
        <v>79</v>
      </c>
    </row>
    <row r="82" spans="1:3">
      <c r="A82" s="34"/>
      <c r="B82" s="34"/>
      <c r="C82" s="34">
        <v>80</v>
      </c>
    </row>
    <row r="83" spans="1:3">
      <c r="A83" s="34"/>
      <c r="B83" s="34"/>
      <c r="C83" s="34">
        <v>81</v>
      </c>
    </row>
    <row r="84" spans="1:3">
      <c r="A84" s="34"/>
      <c r="B84" s="34"/>
      <c r="C84" s="34">
        <v>82</v>
      </c>
    </row>
    <row r="85" spans="1:3">
      <c r="A85" s="34"/>
      <c r="B85" s="34"/>
      <c r="C85" s="34">
        <v>83</v>
      </c>
    </row>
    <row r="86" spans="1:3">
      <c r="A86" s="34"/>
      <c r="B86" s="34"/>
      <c r="C86" s="34">
        <v>84</v>
      </c>
    </row>
    <row r="87" spans="1:3">
      <c r="A87" s="34"/>
      <c r="B87" s="34"/>
      <c r="C87" s="34">
        <v>85</v>
      </c>
    </row>
    <row r="88" spans="1:3">
      <c r="A88" s="34"/>
      <c r="B88" s="34"/>
      <c r="C88" s="34">
        <v>86</v>
      </c>
    </row>
    <row r="89" spans="1:3">
      <c r="A89" s="34"/>
      <c r="B89" s="34"/>
      <c r="C89" s="34">
        <v>87</v>
      </c>
    </row>
    <row r="90" spans="1:3">
      <c r="A90" s="34"/>
      <c r="B90" s="34"/>
      <c r="C90" s="34">
        <v>88</v>
      </c>
    </row>
    <row r="91" spans="1:3">
      <c r="A91" s="34"/>
      <c r="B91" s="34"/>
      <c r="C91" s="34">
        <v>89</v>
      </c>
    </row>
    <row r="92" spans="1:3">
      <c r="A92" s="34"/>
      <c r="B92" s="34"/>
      <c r="C92" s="34">
        <v>90</v>
      </c>
    </row>
    <row r="93" spans="1:3">
      <c r="A93" s="34"/>
      <c r="B93" s="34"/>
      <c r="C93" s="34">
        <v>91</v>
      </c>
    </row>
    <row r="94" spans="1:3">
      <c r="A94" s="34"/>
      <c r="B94" s="34"/>
      <c r="C94" s="34">
        <v>92</v>
      </c>
    </row>
    <row r="95" spans="1:3">
      <c r="A95" s="34"/>
      <c r="B95" s="34"/>
      <c r="C95" s="34">
        <v>93</v>
      </c>
    </row>
    <row r="96" spans="1:3">
      <c r="A96" s="34"/>
      <c r="B96" s="34"/>
      <c r="C96" s="34">
        <v>94</v>
      </c>
    </row>
    <row r="97" spans="1:3">
      <c r="A97" s="34"/>
      <c r="B97" s="34"/>
      <c r="C97" s="34">
        <v>95</v>
      </c>
    </row>
    <row r="98" spans="1:3">
      <c r="A98" s="34"/>
      <c r="B98" s="34"/>
      <c r="C98" s="34">
        <v>96</v>
      </c>
    </row>
    <row r="99" spans="1:3">
      <c r="A99" s="34"/>
      <c r="B99" s="34"/>
      <c r="C99" s="34">
        <v>97</v>
      </c>
    </row>
    <row r="100" spans="1:3">
      <c r="A100" s="34"/>
      <c r="B100" s="34"/>
      <c r="C100" s="34">
        <v>98</v>
      </c>
    </row>
    <row r="101" spans="1:3">
      <c r="A101" s="34"/>
      <c r="B101" s="34"/>
      <c r="C101" s="34">
        <v>99</v>
      </c>
    </row>
    <row r="102" spans="1:3">
      <c r="A102" s="34"/>
      <c r="B102" s="34"/>
      <c r="C102" s="34">
        <v>100</v>
      </c>
    </row>
    <row r="103" spans="1:3">
      <c r="A103" s="34"/>
      <c r="B103" s="34"/>
      <c r="C103" s="34">
        <v>101</v>
      </c>
    </row>
    <row r="104" spans="1:3">
      <c r="A104" s="34"/>
      <c r="B104" s="34"/>
      <c r="C104" s="34">
        <v>102</v>
      </c>
    </row>
    <row r="105" spans="1:3">
      <c r="A105" s="34"/>
      <c r="B105" s="34"/>
      <c r="C105" s="34">
        <v>103</v>
      </c>
    </row>
    <row r="106" spans="1:3">
      <c r="A106" s="34"/>
      <c r="B106" s="34"/>
      <c r="C106" s="34">
        <v>104</v>
      </c>
    </row>
    <row r="107" spans="1:3">
      <c r="A107" s="34"/>
      <c r="B107" s="34"/>
      <c r="C107" s="34">
        <v>105</v>
      </c>
    </row>
    <row r="108" spans="1:3">
      <c r="A108" s="34"/>
      <c r="B108" s="34"/>
      <c r="C108" s="34">
        <v>106</v>
      </c>
    </row>
    <row r="109" spans="1:3">
      <c r="A109" s="34"/>
      <c r="B109" s="34"/>
      <c r="C109" s="34">
        <v>107</v>
      </c>
    </row>
    <row r="110" spans="1:3">
      <c r="A110" s="34"/>
      <c r="B110" s="34"/>
      <c r="C110" s="34">
        <v>108</v>
      </c>
    </row>
    <row r="111" spans="1:3">
      <c r="A111" s="34"/>
      <c r="B111" s="34"/>
      <c r="C111" s="34">
        <v>109</v>
      </c>
    </row>
    <row r="112" spans="1:3">
      <c r="A112" s="34"/>
      <c r="B112" s="34"/>
      <c r="C112" s="34">
        <v>110</v>
      </c>
    </row>
    <row r="113" spans="1:3">
      <c r="A113" s="34"/>
      <c r="B113" s="34"/>
      <c r="C113" s="34">
        <v>111</v>
      </c>
    </row>
    <row r="114" spans="1:3">
      <c r="A114" s="34"/>
      <c r="B114" s="34"/>
      <c r="C114" s="34">
        <v>112</v>
      </c>
    </row>
    <row r="115" spans="1:3">
      <c r="A115" s="34"/>
      <c r="B115" s="34"/>
      <c r="C115" s="34">
        <v>113</v>
      </c>
    </row>
    <row r="116" spans="1:3">
      <c r="A116" s="34"/>
      <c r="B116" s="34"/>
      <c r="C116" s="34">
        <v>114</v>
      </c>
    </row>
    <row r="117" spans="1:3">
      <c r="A117" s="34"/>
      <c r="B117" s="34"/>
      <c r="C117" s="34">
        <v>115</v>
      </c>
    </row>
    <row r="118" spans="1:3">
      <c r="A118" s="34"/>
      <c r="B118" s="34"/>
      <c r="C118" s="34">
        <v>116</v>
      </c>
    </row>
    <row r="119" spans="1:3">
      <c r="A119" s="34"/>
      <c r="B119" s="34"/>
      <c r="C119" s="34">
        <v>117</v>
      </c>
    </row>
    <row r="120" spans="1:3">
      <c r="A120" s="34"/>
      <c r="B120" s="34"/>
      <c r="C120" s="34">
        <v>118</v>
      </c>
    </row>
    <row r="121" spans="1:3">
      <c r="A121" s="34"/>
      <c r="B121" s="34"/>
      <c r="C121" s="34">
        <v>119</v>
      </c>
    </row>
    <row r="122" spans="1:3">
      <c r="A122" s="34"/>
      <c r="B122" s="34"/>
      <c r="C122" s="34">
        <v>120</v>
      </c>
    </row>
    <row r="123" spans="1:3">
      <c r="A123" s="34"/>
      <c r="B123" s="34"/>
      <c r="C123" s="34">
        <v>121</v>
      </c>
    </row>
    <row r="124" spans="1:3">
      <c r="A124" s="34"/>
      <c r="B124" s="34"/>
      <c r="C124" s="34">
        <v>122</v>
      </c>
    </row>
    <row r="125" spans="1:3">
      <c r="A125" s="34"/>
      <c r="B125" s="34"/>
      <c r="C125" s="34">
        <v>123</v>
      </c>
    </row>
    <row r="126" spans="1:3">
      <c r="A126" s="34"/>
      <c r="B126" s="34"/>
      <c r="C126" s="34">
        <v>124</v>
      </c>
    </row>
    <row r="127" spans="1:3">
      <c r="A127" s="34"/>
      <c r="B127" s="34"/>
      <c r="C127" s="34">
        <v>125</v>
      </c>
    </row>
    <row r="128" spans="1:3">
      <c r="A128" s="34"/>
      <c r="B128" s="34"/>
      <c r="C128" s="34">
        <v>126</v>
      </c>
    </row>
    <row r="129" spans="1:3">
      <c r="A129" s="34"/>
      <c r="B129" s="34"/>
      <c r="C129" s="34">
        <v>127</v>
      </c>
    </row>
    <row r="130" spans="1:3">
      <c r="A130" s="34"/>
      <c r="B130" s="34"/>
      <c r="C130" s="34">
        <v>128</v>
      </c>
    </row>
  </sheetData>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
  <sheetViews>
    <sheetView zoomScale="104" zoomScaleNormal="145" workbookViewId="0">
      <selection activeCell="E6" sqref="E6"/>
    </sheetView>
  </sheetViews>
  <sheetFormatPr defaultRowHeight="15"/>
  <cols>
    <col min="1" max="1" width="19.42578125" customWidth="1"/>
    <col min="2" max="2" width="7.5703125" customWidth="1"/>
    <col min="3" max="4" width="4.5703125" customWidth="1"/>
    <col min="5" max="5" width="5.85546875" customWidth="1"/>
    <col min="6" max="6" width="4.5703125" customWidth="1"/>
    <col min="7" max="7" width="7.7109375" customWidth="1"/>
    <col min="8" max="8" width="5.42578125" customWidth="1"/>
    <col min="9" max="9" width="10" customWidth="1"/>
    <col min="10" max="10" width="7.140625" customWidth="1"/>
    <col min="11" max="11" width="6.85546875" customWidth="1"/>
    <col min="12" max="12" width="7.140625" customWidth="1"/>
    <col min="13" max="13" width="8.140625" customWidth="1"/>
    <col min="14" max="14" width="8.7109375" customWidth="1"/>
  </cols>
  <sheetData>
    <row r="1" spans="1:14" s="61" customFormat="1">
      <c r="A1" s="59"/>
      <c r="B1" s="60" t="s">
        <v>82</v>
      </c>
      <c r="C1" s="60" t="s">
        <v>83</v>
      </c>
      <c r="D1" s="60" t="s">
        <v>84</v>
      </c>
      <c r="E1" s="60" t="s">
        <v>85</v>
      </c>
      <c r="F1" s="60" t="s">
        <v>25</v>
      </c>
      <c r="G1" s="60" t="s">
        <v>86</v>
      </c>
      <c r="H1" s="60" t="s">
        <v>87</v>
      </c>
      <c r="I1" s="60" t="s">
        <v>88</v>
      </c>
      <c r="J1" s="60" t="s">
        <v>89</v>
      </c>
      <c r="K1" s="60" t="s">
        <v>90</v>
      </c>
      <c r="L1" s="60" t="s">
        <v>91</v>
      </c>
      <c r="M1" s="60" t="s">
        <v>92</v>
      </c>
      <c r="N1" s="61" t="s">
        <v>93</v>
      </c>
    </row>
    <row r="2" spans="1:14">
      <c r="A2" s="35" t="s">
        <v>94</v>
      </c>
      <c r="B2" s="18">
        <f>VLOOKUP('Resource Estimator'!$C$7,ResCosts!$A$2:$B$6,2,FALSE)</f>
        <v>1</v>
      </c>
      <c r="C2" s="18">
        <f>VLOOKUP('Resource Estimator'!$D$7,ResCosts!$A$2:$D$10,4,FALSE)</f>
        <v>8</v>
      </c>
      <c r="D2" s="18">
        <f>VLOOKUP('Resource Estimator'!E7,ResCosts!A3:F10,6,FALSE)</f>
        <v>23</v>
      </c>
      <c r="E2" s="18">
        <f>VLOOKUP('Resource Estimator'!$G$7, ResCosts!$A$2:$M$10, 13, FALSE)</f>
        <v>50</v>
      </c>
      <c r="F2" s="18">
        <f>VLOOKUP('Resource Estimator'!F7,ResCosts!A3:G10,7,FALSE)</f>
        <v>68</v>
      </c>
      <c r="G2" s="18">
        <v>40</v>
      </c>
      <c r="H2" s="18">
        <v>90</v>
      </c>
      <c r="I2" s="18">
        <v>80</v>
      </c>
      <c r="J2" s="35">
        <v>2</v>
      </c>
      <c r="K2" s="18">
        <f>VLOOKUP('Resource Estimator'!D7,ResCosts!A2:C10,3,FALSE)</f>
        <v>10</v>
      </c>
      <c r="L2" s="18">
        <f>VLOOKUP('Resource Estimator'!E7,ResCosts!A3:E10,5,FALSE)</f>
        <v>75</v>
      </c>
      <c r="M2" s="18">
        <f>VLOOKUP('Resource Estimator'!F7,ResCosts!A3:L10,12,FALSE)</f>
        <v>80</v>
      </c>
      <c r="N2" s="18">
        <v>130</v>
      </c>
    </row>
    <row r="3" spans="1:14">
      <c r="A3" s="35" t="s">
        <v>95</v>
      </c>
      <c r="B3" s="18">
        <f>VLOOKUP('Resource Estimator'!$C$7,ResCosts!$A$2:$H$6,8,FALSE)</f>
        <v>1</v>
      </c>
      <c r="C3" s="18">
        <f>VLOOKUP('Resource Estimator'!D7,ResCosts!A2:I10,9,FALSE)</f>
        <v>11</v>
      </c>
      <c r="D3" s="18">
        <f>VLOOKUP('Resource Estimator'!E7,ResCosts!A3:J10,10,FALSE)</f>
        <v>30</v>
      </c>
      <c r="E3" s="31">
        <f>VLOOKUP('Resource Estimator'!$G$7, ResCosts!$A$2:$N$10, 14, FALSE)</f>
        <v>85</v>
      </c>
      <c r="F3" s="18">
        <f>VLOOKUP('Resource Estimator'!F7,ResCosts!A3:K10,11,FALSE)</f>
        <v>81</v>
      </c>
      <c r="G3" s="18">
        <v>20</v>
      </c>
      <c r="H3" s="18">
        <v>90</v>
      </c>
      <c r="I3" s="18">
        <v>80</v>
      </c>
      <c r="J3" s="35">
        <v>4</v>
      </c>
      <c r="K3" s="31"/>
      <c r="L3" s="31"/>
      <c r="M3" s="31" t="s">
        <v>41</v>
      </c>
      <c r="N3" s="31" t="s">
        <v>41</v>
      </c>
    </row>
    <row r="4" spans="1:14">
      <c r="A4" s="35" t="s">
        <v>96</v>
      </c>
      <c r="B4" s="71" t="s">
        <v>41</v>
      </c>
      <c r="C4" s="71" t="s">
        <v>41</v>
      </c>
      <c r="D4" s="71" t="s">
        <v>41</v>
      </c>
      <c r="E4" s="31">
        <f>VLOOKUP('Resource Estimator'!$G$7, ResCosts!$A$2:$O$10, 15, FALSE)</f>
        <v>70</v>
      </c>
      <c r="F4" s="71" t="s">
        <v>41</v>
      </c>
      <c r="G4" s="71" t="s">
        <v>41</v>
      </c>
      <c r="H4" s="71" t="s">
        <v>41</v>
      </c>
      <c r="I4" s="71" t="s">
        <v>41</v>
      </c>
      <c r="J4" s="71" t="s">
        <v>41</v>
      </c>
      <c r="K4" s="71" t="s">
        <v>41</v>
      </c>
      <c r="L4" s="71" t="s">
        <v>41</v>
      </c>
      <c r="M4" s="71" t="s">
        <v>41</v>
      </c>
      <c r="N4" s="71" t="s">
        <v>41</v>
      </c>
    </row>
    <row r="5" spans="1:14">
      <c r="A5" s="35" t="s">
        <v>97</v>
      </c>
      <c r="E5" s="18">
        <f>VLOOKUP('Resource Estimator'!$G$7, ResCosts!$A$2:$P$10, 16, FALSE)</f>
        <v>79</v>
      </c>
    </row>
  </sheetData>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0"/>
  <sheetViews>
    <sheetView workbookViewId="0">
      <selection activeCell="P4" sqref="P4"/>
    </sheetView>
  </sheetViews>
  <sheetFormatPr defaultRowHeight="15"/>
  <cols>
    <col min="1" max="1" width="27.7109375" customWidth="1"/>
    <col min="2" max="2" width="12.5703125" customWidth="1"/>
    <col min="3" max="3" width="12" customWidth="1"/>
    <col min="4" max="4" width="8" customWidth="1"/>
    <col min="5" max="5" width="12.28515625" customWidth="1"/>
    <col min="6" max="6" width="8.28515625" customWidth="1"/>
    <col min="7" max="7" width="9.28515625" customWidth="1"/>
    <col min="8" max="8" width="12.42578125" customWidth="1"/>
    <col min="9" max="9" width="7.85546875" customWidth="1"/>
    <col min="10" max="10" width="8.140625" customWidth="1"/>
    <col min="12" max="12" width="13.42578125" customWidth="1"/>
    <col min="13" max="13" width="10.28515625" customWidth="1"/>
    <col min="14" max="15" width="16.28515625" customWidth="1"/>
    <col min="16" max="16" width="18.140625" customWidth="1"/>
  </cols>
  <sheetData>
    <row r="1" spans="1:16" s="61" customFormat="1">
      <c r="A1" s="59"/>
      <c r="B1" s="60" t="s">
        <v>98</v>
      </c>
      <c r="C1" s="60" t="s">
        <v>99</v>
      </c>
      <c r="D1" s="60" t="s">
        <v>100</v>
      </c>
      <c r="E1" s="60" t="s">
        <v>101</v>
      </c>
      <c r="F1" s="60" t="s">
        <v>102</v>
      </c>
      <c r="G1" s="60" t="s">
        <v>103</v>
      </c>
      <c r="H1" s="60" t="s">
        <v>104</v>
      </c>
      <c r="I1" s="60" t="s">
        <v>105</v>
      </c>
      <c r="J1" s="60" t="s">
        <v>106</v>
      </c>
      <c r="K1" s="60" t="s">
        <v>107</v>
      </c>
      <c r="L1" s="60" t="s">
        <v>108</v>
      </c>
      <c r="M1" s="60" t="s">
        <v>109</v>
      </c>
      <c r="N1" s="60" t="s">
        <v>110</v>
      </c>
      <c r="O1" s="60" t="s">
        <v>111</v>
      </c>
      <c r="P1" s="61" t="s">
        <v>112</v>
      </c>
    </row>
    <row r="2" spans="1:16">
      <c r="A2" s="36" t="s">
        <v>36</v>
      </c>
      <c r="B2" s="34">
        <v>1</v>
      </c>
      <c r="C2" s="34">
        <v>10</v>
      </c>
      <c r="D2" s="34">
        <v>8</v>
      </c>
      <c r="E2" s="34"/>
      <c r="F2" s="34"/>
      <c r="G2" s="34"/>
      <c r="H2" s="34">
        <v>1</v>
      </c>
      <c r="I2" s="34">
        <v>11</v>
      </c>
      <c r="J2" s="34"/>
      <c r="K2" s="34"/>
      <c r="L2" s="34"/>
      <c r="M2" s="34"/>
      <c r="N2" s="34"/>
      <c r="O2" s="34"/>
    </row>
    <row r="3" spans="1:16">
      <c r="A3" s="36" t="s">
        <v>37</v>
      </c>
      <c r="B3" s="34">
        <v>2</v>
      </c>
      <c r="C3" s="34">
        <v>17</v>
      </c>
      <c r="D3" s="34">
        <v>18</v>
      </c>
      <c r="E3" s="34">
        <v>75</v>
      </c>
      <c r="F3" s="34">
        <v>23</v>
      </c>
      <c r="G3" s="34">
        <v>68</v>
      </c>
      <c r="H3" s="34">
        <v>3</v>
      </c>
      <c r="I3" s="34">
        <v>26</v>
      </c>
      <c r="J3" s="34">
        <v>30</v>
      </c>
      <c r="K3" s="34">
        <v>81</v>
      </c>
      <c r="L3" s="34">
        <v>80</v>
      </c>
      <c r="M3" s="34"/>
      <c r="N3" s="34"/>
      <c r="O3" s="34"/>
    </row>
    <row r="4" spans="1:16">
      <c r="A4" s="36" t="s">
        <v>38</v>
      </c>
      <c r="B4" s="34">
        <v>2</v>
      </c>
      <c r="C4" s="34">
        <v>30</v>
      </c>
      <c r="D4" s="34">
        <v>23</v>
      </c>
      <c r="E4" s="34">
        <v>78</v>
      </c>
      <c r="F4" s="34">
        <v>28</v>
      </c>
      <c r="G4" s="34">
        <v>73</v>
      </c>
      <c r="H4" s="34">
        <v>4</v>
      </c>
      <c r="I4" s="34">
        <v>41</v>
      </c>
      <c r="J4" s="34">
        <v>60</v>
      </c>
      <c r="K4" s="34">
        <v>86</v>
      </c>
      <c r="L4" s="34">
        <v>85</v>
      </c>
      <c r="M4" s="34">
        <v>50</v>
      </c>
      <c r="N4" s="34">
        <v>85</v>
      </c>
      <c r="O4" s="34">
        <v>70</v>
      </c>
      <c r="P4" s="34">
        <v>79</v>
      </c>
    </row>
    <row r="5" spans="1:16">
      <c r="A5" s="36" t="s">
        <v>113</v>
      </c>
      <c r="B5" s="82">
        <v>3</v>
      </c>
      <c r="C5" s="82">
        <v>43</v>
      </c>
      <c r="D5" s="82">
        <v>51</v>
      </c>
      <c r="E5" s="82">
        <v>82</v>
      </c>
      <c r="F5" s="82">
        <v>38</v>
      </c>
      <c r="G5" s="82">
        <v>78</v>
      </c>
      <c r="H5" s="82">
        <v>5</v>
      </c>
      <c r="I5" s="82">
        <v>72</v>
      </c>
      <c r="J5" s="82">
        <v>73</v>
      </c>
      <c r="K5" s="82">
        <v>91</v>
      </c>
      <c r="L5" s="82">
        <v>96</v>
      </c>
      <c r="M5" s="34">
        <v>50</v>
      </c>
      <c r="N5" s="34">
        <v>90</v>
      </c>
      <c r="O5" s="34">
        <v>74</v>
      </c>
      <c r="P5" s="34">
        <v>79</v>
      </c>
    </row>
    <row r="6" spans="1:16">
      <c r="A6" s="36" t="s">
        <v>114</v>
      </c>
      <c r="B6" s="34">
        <v>3</v>
      </c>
      <c r="C6" s="34">
        <v>55</v>
      </c>
      <c r="D6" s="34">
        <v>78</v>
      </c>
      <c r="E6" s="34">
        <v>85</v>
      </c>
      <c r="F6" s="34">
        <v>48</v>
      </c>
      <c r="G6" s="34">
        <v>83</v>
      </c>
      <c r="H6" s="34">
        <v>6</v>
      </c>
      <c r="I6" s="34">
        <v>110</v>
      </c>
      <c r="J6" s="34">
        <v>81</v>
      </c>
      <c r="K6" s="34">
        <v>96</v>
      </c>
      <c r="L6" s="34">
        <v>105</v>
      </c>
      <c r="M6" s="34">
        <v>50</v>
      </c>
      <c r="N6" s="34">
        <v>94</v>
      </c>
      <c r="O6" s="34">
        <v>78</v>
      </c>
      <c r="P6" s="34">
        <v>79</v>
      </c>
    </row>
    <row r="7" spans="1:16">
      <c r="A7" s="36" t="s">
        <v>115</v>
      </c>
      <c r="B7" s="34"/>
      <c r="C7" s="34">
        <v>75</v>
      </c>
      <c r="D7" s="34">
        <v>78</v>
      </c>
      <c r="E7" s="34">
        <v>110</v>
      </c>
      <c r="F7" s="34">
        <v>68</v>
      </c>
      <c r="G7" s="34">
        <v>98</v>
      </c>
      <c r="H7" s="34"/>
      <c r="I7" s="34">
        <v>110</v>
      </c>
      <c r="J7" s="34">
        <v>96</v>
      </c>
      <c r="K7" s="34">
        <v>106</v>
      </c>
      <c r="L7" s="34">
        <v>117</v>
      </c>
      <c r="M7" s="34"/>
      <c r="N7" s="34"/>
      <c r="O7" s="34"/>
    </row>
    <row r="8" spans="1:16">
      <c r="A8" s="36" t="s">
        <v>116</v>
      </c>
      <c r="B8" s="34"/>
      <c r="C8" s="34">
        <v>105</v>
      </c>
      <c r="D8" s="34">
        <v>78</v>
      </c>
      <c r="E8" s="34">
        <v>119</v>
      </c>
      <c r="F8" s="34">
        <v>68</v>
      </c>
      <c r="G8" s="34">
        <v>98</v>
      </c>
      <c r="H8" s="34"/>
      <c r="I8" s="34">
        <v>110</v>
      </c>
      <c r="J8" s="34">
        <v>96</v>
      </c>
      <c r="K8" s="34">
        <v>106</v>
      </c>
      <c r="L8" s="34">
        <v>126</v>
      </c>
      <c r="M8" s="34"/>
      <c r="N8" s="34"/>
      <c r="O8" s="34"/>
    </row>
    <row r="9" spans="1:16">
      <c r="A9" s="36" t="s">
        <v>117</v>
      </c>
      <c r="B9" s="34"/>
      <c r="C9" s="34">
        <v>120</v>
      </c>
      <c r="D9" s="34">
        <v>78</v>
      </c>
      <c r="E9" s="34">
        <v>130</v>
      </c>
      <c r="F9" s="34">
        <v>68</v>
      </c>
      <c r="G9" s="34">
        <v>98</v>
      </c>
      <c r="H9" s="34"/>
      <c r="I9" s="34">
        <v>110</v>
      </c>
      <c r="J9" s="34">
        <v>96</v>
      </c>
      <c r="K9" s="34">
        <v>106</v>
      </c>
      <c r="L9" s="34">
        <v>145</v>
      </c>
      <c r="M9" s="34"/>
      <c r="N9" s="34"/>
      <c r="O9" s="34"/>
    </row>
    <row r="10" spans="1:16">
      <c r="A10" s="36" t="s">
        <v>118</v>
      </c>
      <c r="B10" s="34"/>
      <c r="C10" s="34">
        <v>150</v>
      </c>
      <c r="D10" s="34">
        <v>78</v>
      </c>
      <c r="E10" s="34">
        <v>150</v>
      </c>
      <c r="F10" s="34">
        <v>68</v>
      </c>
      <c r="G10" s="34">
        <v>98</v>
      </c>
      <c r="H10" s="34"/>
      <c r="I10" s="34">
        <v>110</v>
      </c>
      <c r="J10" s="34">
        <v>96</v>
      </c>
      <c r="K10" s="34">
        <v>106</v>
      </c>
      <c r="L10" s="34">
        <v>160</v>
      </c>
      <c r="M10" s="34"/>
      <c r="N10" s="34"/>
      <c r="O10" s="34"/>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Johnson Controls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Tyco American Dynamics Resource Estimator</dc:title>
  <dc:subject/>
  <dc:creator>advideo@Tycoint.com</dc:creator>
  <cp:keywords>JCI, Tyco, American Dynamics, VideoEdge, NVR</cp:keywords>
  <dc:description>Resource Estimator for Tyco American Dynamics Video Recording Platforms</dc:description>
  <cp:lastModifiedBy>Matt Gruenke</cp:lastModifiedBy>
  <cp:revision/>
  <dcterms:created xsi:type="dcterms:W3CDTF">2017-10-20T17:22:42Z</dcterms:created>
  <dcterms:modified xsi:type="dcterms:W3CDTF">2021-05-25T19:53:10Z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e01c0c-f9b3-4dc4-af0b-a82110cc37cd_Enabled">
    <vt:lpwstr>True</vt:lpwstr>
  </property>
  <property fmtid="{D5CDD505-2E9C-101B-9397-08002B2CF9AE}" pid="3" name="MSIP_Label_6be01c0c-f9b3-4dc4-af0b-a82110cc37cd_SiteId">
    <vt:lpwstr>a1f1e214-7ded-45b6-81a1-9e8ae3459641</vt:lpwstr>
  </property>
  <property fmtid="{D5CDD505-2E9C-101B-9397-08002B2CF9AE}" pid="4" name="MSIP_Label_6be01c0c-f9b3-4dc4-af0b-a82110cc37cd_Owner">
    <vt:lpwstr>jcljon3@jci.com</vt:lpwstr>
  </property>
  <property fmtid="{D5CDD505-2E9C-101B-9397-08002B2CF9AE}" pid="5" name="MSIP_Label_6be01c0c-f9b3-4dc4-af0b-a82110cc37cd_SetDate">
    <vt:lpwstr>2019-06-11T13:25:19.5893197Z</vt:lpwstr>
  </property>
  <property fmtid="{D5CDD505-2E9C-101B-9397-08002B2CF9AE}" pid="6" name="MSIP_Label_6be01c0c-f9b3-4dc4-af0b-a82110cc37cd_Name">
    <vt:lpwstr>Internal </vt:lpwstr>
  </property>
  <property fmtid="{D5CDD505-2E9C-101B-9397-08002B2CF9AE}" pid="7" name="MSIP_Label_6be01c0c-f9b3-4dc4-af0b-a82110cc37cd_Application">
    <vt:lpwstr>Microsoft Azure Information Protection</vt:lpwstr>
  </property>
  <property fmtid="{D5CDD505-2E9C-101B-9397-08002B2CF9AE}" pid="8" name="MSIP_Label_6be01c0c-f9b3-4dc4-af0b-a82110cc37cd_Extended_MSFT_Method">
    <vt:lpwstr>Automatic</vt:lpwstr>
  </property>
  <property fmtid="{D5CDD505-2E9C-101B-9397-08002B2CF9AE}" pid="9" name="Information Classification">
    <vt:lpwstr>Internal </vt:lpwstr>
  </property>
</Properties>
</file>